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1" activeTab="1"/>
  </bookViews>
  <sheets>
    <sheet name="visos_programos" sheetId="1" r:id="rId1"/>
    <sheet name="ataskaita_01_programa" sheetId="2" r:id="rId2"/>
    <sheet name="ataskaita_02_programa" sheetId="3" r:id="rId3"/>
    <sheet name="ataskaita_03_programa" sheetId="4" r:id="rId4"/>
    <sheet name="ataskaita_04_programa" sheetId="5" r:id="rId5"/>
    <sheet name="ataskaita_05_programa" sheetId="6" r:id="rId6"/>
    <sheet name="ataskaita_06_programa" sheetId="7" r:id="rId7"/>
    <sheet name="ataskaita_07_programa (2)" sheetId="8" r:id="rId8"/>
    <sheet name="ataskaita_08_programa" sheetId="9" r:id="rId9"/>
    <sheet name="ataskaita_09_programa" sheetId="10" r:id="rId10"/>
    <sheet name="ataskaita_10_programa" sheetId="11" r:id="rId11"/>
    <sheet name="ataskaita_11_programa" sheetId="12" r:id="rId12"/>
  </sheets>
  <definedNames>
    <definedName name="Excel_BuiltIn__FilterDatabase_2">"$#REF!.$A$6:$AE$149"</definedName>
    <definedName name="Excel_BuiltIn_Print_Area_2">"$#REF!.$A$1:$O$149"</definedName>
    <definedName name="Excel_BuiltIn_Print_Titles_1_1">"$#REF!.$A$4:$HO$4"</definedName>
    <definedName name="Excel_BuiltIn_Print_Titles_1_1_1">"$#REF!.$A$4:$HL$4"</definedName>
    <definedName name="Excel_BuiltIn_Print_Titles_13">"$#REF!.$A$3:$HX$4"</definedName>
    <definedName name="Excel_BuiltIn_Print_Titles_15">"$#REF!.$A$3:$HX$4"</definedName>
    <definedName name="Excel_BuiltIn_Print_Titles_19">"$#REF!.$A$3:$HX$4"</definedName>
    <definedName name="Excel_BuiltIn_Print_Titles_2">"$#REF!.$A$4:$AMJ$6"</definedName>
    <definedName name="Excel_BuiltIn_Print_Titles_3">"$#REF!.$A$3:$AMJ$4"</definedName>
    <definedName name="Excel_BuiltIn_Print_Titles_3_1">"$#REF!.$A$3:$HX$4"</definedName>
    <definedName name="Excel_BuiltIn_Print_Titles_7">"$#REF!.$A$4:$AMJ$6"</definedName>
  </definedNames>
  <calcPr fullCalcOnLoad="1"/>
</workbook>
</file>

<file path=xl/comments8.xml><?xml version="1.0" encoding="utf-8"?>
<comments xmlns="http://schemas.openxmlformats.org/spreadsheetml/2006/main">
  <authors>
    <author>Administrator</author>
  </authors>
  <commentList>
    <comment ref="C37" authorId="0">
      <text>
        <r>
          <rPr>
            <sz val="9"/>
            <rFont val="Tahoma"/>
            <family val="2"/>
          </rPr>
          <t xml:space="preserve">Buvo 01.04.02, taiso Apskaitos skyrius į 01.04.03
</t>
        </r>
      </text>
    </comment>
  </commentList>
</comments>
</file>

<file path=xl/sharedStrings.xml><?xml version="1.0" encoding="utf-8"?>
<sst xmlns="http://schemas.openxmlformats.org/spreadsheetml/2006/main" count="4633" uniqueCount="1732">
  <si>
    <t>Programos tikslo kodas</t>
  </si>
  <si>
    <t>Uždavinio kodas</t>
  </si>
  <si>
    <t>Priemonės kodas</t>
  </si>
  <si>
    <t>Priemonės pavadinimas</t>
  </si>
  <si>
    <t>Priemonės vykdytojo kodas</t>
  </si>
  <si>
    <t>Finansavimo šaltinis</t>
  </si>
  <si>
    <t>Vertinimo kriterijus</t>
  </si>
  <si>
    <t>Paaiškinimas dėl nukrypimo nuo vertinimo kriterijaus plano</t>
  </si>
  <si>
    <t>Pavadinimas, mato vnt.</t>
  </si>
  <si>
    <t>Planuotos reikšmės</t>
  </si>
  <si>
    <t>Faktinės reikšmės</t>
  </si>
  <si>
    <t>01</t>
  </si>
  <si>
    <t>Skatinti kultūros prieinamumą įvairioms visuomenės grupėms ir jų dalyvavimą kultūroje puoselėjant kultūros tradicijas bei kultūrinės raiškos įvairovę</t>
  </si>
  <si>
    <t>Užtikrinti miesto kultūrinio gyvenimo gyvybingumą</t>
  </si>
  <si>
    <t xml:space="preserve">Finansuoti kultūros projektus                                </t>
  </si>
  <si>
    <t>SB</t>
  </si>
  <si>
    <t>Iš viso:</t>
  </si>
  <si>
    <t>02</t>
  </si>
  <si>
    <t>Skatinti meno kūrėjus</t>
  </si>
  <si>
    <t>04</t>
  </si>
  <si>
    <t>05</t>
  </si>
  <si>
    <t>PF</t>
  </si>
  <si>
    <t>06</t>
  </si>
  <si>
    <t>07</t>
  </si>
  <si>
    <t>Iš viso</t>
  </si>
  <si>
    <t>Iš viso uždaviniui:</t>
  </si>
  <si>
    <t>Užtikrinti kultūros paslaugų sklaidą ir prieinamumą gyventojams</t>
  </si>
  <si>
    <t>Užtikrinti kultūros įstaigų veiklą</t>
  </si>
  <si>
    <t>SP</t>
  </si>
  <si>
    <t>VB</t>
  </si>
  <si>
    <t>03</t>
  </si>
  <si>
    <t>Iš viso tikslui:</t>
  </si>
  <si>
    <t>Modernizuoti kultūros infrastruktūrą</t>
  </si>
  <si>
    <t>Rekonstruoti / renovuoti biudžetinių kultūros įstaigų pastatus</t>
  </si>
  <si>
    <t>VIP</t>
  </si>
  <si>
    <t>PS</t>
  </si>
  <si>
    <t>ES</t>
  </si>
  <si>
    <t>Atnaujinti nekilnojamojo kultūros paveldo objektus</t>
  </si>
  <si>
    <t>Įgyvendinti projektą „Kultūros paveldo išsaugojimas ir atgaivinimas sutvarkant dailininko Gerardo Bagdonavičiaus namą (Aušros al. 84)“</t>
  </si>
  <si>
    <t>Iš viso programai:</t>
  </si>
  <si>
    <t>Viso</t>
  </si>
  <si>
    <t>Rasa</t>
  </si>
  <si>
    <t>Vitalija</t>
  </si>
  <si>
    <t>Tikslo kodas</t>
  </si>
  <si>
    <t>Tobulinti sportininkų ugdymą ir didelio meistriškumo sportininkų rengimą, siekti geresnių rezultatų pasaulio ir Europos čempionatuose, olimpinėse žaidynėse</t>
  </si>
  <si>
    <t>Tobulinti sporto šakų varžybų sistemą ir tarptautinių varžybų skaičių</t>
  </si>
  <si>
    <t>Iš viso uždaviniui</t>
  </si>
  <si>
    <t>Skatinti perspektyvius ir didelio meistriškumo sportininkus</t>
  </si>
  <si>
    <t>Skirti metines premijas (stipendijas) perspektyviausiems sportininkams.</t>
  </si>
  <si>
    <t>Skatinti sportininkus ir trenerius laimėjusius aukštas vietas tarptautinės varžybose.</t>
  </si>
  <si>
    <t>Finansuoti savivaldybės biudžetines sporto mokymo įstaigas</t>
  </si>
  <si>
    <t>Skirti lėšų savivaldybės biudžetinių sporto mokymo įstaigų veiklai užtikrinti.</t>
  </si>
  <si>
    <t>Finansų skyrius kuruoja likusias lėšas</t>
  </si>
  <si>
    <t>MK</t>
  </si>
  <si>
    <t xml:space="preserve">02 </t>
  </si>
  <si>
    <t>Statyti naujas sporto bazes ir statinius</t>
  </si>
  <si>
    <t xml:space="preserve">Regina </t>
  </si>
  <si>
    <t>Įrengti futbolo aikštę Kviečių gatvėje</t>
  </si>
  <si>
    <t>KT</t>
  </si>
  <si>
    <t>10</t>
  </si>
  <si>
    <t>Iš viso tikslui</t>
  </si>
  <si>
    <t>Papriemonės kodas</t>
  </si>
  <si>
    <t>Strateginis tikslas: 03 Kurti kokybišką gyvenamąją aplinką</t>
  </si>
  <si>
    <t>Švietimo prieinamumo ir kokybės užtikrinimo programa</t>
  </si>
  <si>
    <t>Švietimo prieinamumo gerinimas ir valdymo tobulinimas</t>
  </si>
  <si>
    <t>Pristatyti švietimo veiklą, atstovauti miestui ir plėtoti vaikų ugdymo įvairovę</t>
  </si>
  <si>
    <t>Tobulinti švietimo valdymą ir įvertinti gyventojų švietimo poreikius</t>
  </si>
  <si>
    <t>Bendrųjų ir specialiųjų ugdymosi poreikių turinčių mokinių programų įgyvendinimas</t>
  </si>
  <si>
    <t>Įgyvendinti bendrąsias ir specialiųjų ugdymosi poreikių turinčių mokinių programas, organizuoti pagalbą mokiniui, jo tėvams ir mokytojams</t>
  </si>
  <si>
    <t xml:space="preserve">Ugdymo proceso (MK 94 %) ir aplinkos užtikrinimas bendrojo ugdymo mokyklose    </t>
  </si>
  <si>
    <t>Organizuoti mokinių vežimą</t>
  </si>
  <si>
    <t>Ikimokyklinio ir priešmokyklinio ugdymo poreikių tenkinimas</t>
  </si>
  <si>
    <t>08</t>
  </si>
  <si>
    <t>11</t>
  </si>
  <si>
    <t>14</t>
  </si>
  <si>
    <t>Rekonstruoti J. Janonio gimnazijos pastatą</t>
  </si>
  <si>
    <t>15</t>
  </si>
  <si>
    <t>Laura</t>
  </si>
  <si>
    <t>16</t>
  </si>
  <si>
    <t>Miesto gimnazijų ir mokyklų sporto aikštynų rekonstrukcija</t>
  </si>
  <si>
    <t>18</t>
  </si>
  <si>
    <t>23</t>
  </si>
  <si>
    <t>Iš viso programai</t>
  </si>
  <si>
    <t>Pagerinti gyventojų sveikatos rodiklius: sumažinti sergamumą, ligotumą, invalidumą, sudaryti prielaidas ilgesniam ir sveikesniam gyvenimui</t>
  </si>
  <si>
    <t>Priartinti asmens sveikatos priežiūros paslaugas prie gyventojų, sudaryti sąlygas modernizuoti pirminės sveikatos priežiūros paslaugas teikiančias įstaigas</t>
  </si>
  <si>
    <t>12</t>
  </si>
  <si>
    <t>Gerinti ikimokyklinio amžiaus vaikų sveikatą, mažinti sergamumą, negalę ir socialinę atskirtį</t>
  </si>
  <si>
    <t>Teikti sveikatos priežiūros, socialines ir ugdymo paslaugas Šiaulių m. savivaldybės sutrikusio vystymosi kūdikių namuose</t>
  </si>
  <si>
    <t>Šiaulių Sutrikusio vystymosi kūdikių namai ( 190522935 )</t>
  </si>
  <si>
    <t>Apskaitos skyrius šios sąmatos nekuruoja.</t>
  </si>
  <si>
    <t>Sudaryti palankias sąlygas miesto bendruomenei sveikatinti</t>
  </si>
  <si>
    <t>Sukurti ir gerinti sąlygas miesto bendruomenei sveikatinti, užtikrinant sveikatinimo projektų finansavimą</t>
  </si>
  <si>
    <t>Pritaikyti vandens telkinius rekreacijai ir sveikam žmonių poilsiui</t>
  </si>
  <si>
    <t>Vystyti Visuomenės sveikatos biuro veiklą</t>
  </si>
  <si>
    <t xml:space="preserve">Vykdyti visuomenės sveikatos biuro funkcijos </t>
  </si>
  <si>
    <t xml:space="preserve"> Visuomenės sveikatos biuras (300605778)</t>
  </si>
  <si>
    <t>Teikti visuomenės sveikatos priežiūros paslaugas mokyklose, kurių steigėja yra Savivaldybės taryba</t>
  </si>
  <si>
    <t>Teikti visuomenės sveikatos priežiūros paslaugas ikimokyklinėse įstaigose, kurių steigėjas yra Savivaldybės taryba</t>
  </si>
  <si>
    <t>Užtikrinti sveikatos priežiūrą kitų steigėjų mokyklose</t>
  </si>
  <si>
    <t>Teikti visuomenės sveikatos priežiūros paslaugas kitų steigėjų mokyklose</t>
  </si>
  <si>
    <t>Mažinti socialinius sveikatos netolygumus</t>
  </si>
  <si>
    <t>Gerinti gyvenimo kokybę pažeidžiamiausioms gyventojų grupėms didinant sveikatos priežiūros paslaugų prieinamumą</t>
  </si>
  <si>
    <t>Kompensuoti ir teikti medicinines paslaugas pažeidžiamiausioms gyventojų grupėms</t>
  </si>
  <si>
    <t>Teikti priklausomybės ligų diagnostikos ir prevencijos paslaugas ,,Žemo slenksčio" kabinete</t>
  </si>
  <si>
    <t>SAVIVALDYBĖS VEIKLOS PROGRAMOS (NR. 11)</t>
  </si>
  <si>
    <t>Vertinimo kriterijaus</t>
  </si>
  <si>
    <t>Efektyviai organizuoti Savivadybės darbą ir užtikrinti Savivaldybės funkcijų įgyvendinimą</t>
  </si>
  <si>
    <t>Sudaryti sąlygas Savivaldybės funkcijoms įgyvendinti</t>
  </si>
  <si>
    <t>Inga</t>
  </si>
  <si>
    <t>Valstybės karjeros tarnautojų skaičius</t>
  </si>
  <si>
    <t>planas SB - 3672594</t>
  </si>
  <si>
    <t>Darbuotojų dirbančių pagal darbo sutartis, etatų skaičius</t>
  </si>
  <si>
    <t>planas VB -19975,09</t>
  </si>
  <si>
    <t>(dėl euro įvedimo programos pritaikymo išlaidų kompensavimui)</t>
  </si>
  <si>
    <t>Etatų skaičius</t>
  </si>
  <si>
    <t>Vykdyti valstybines (perduotas savivaldybei) funkcijas</t>
  </si>
  <si>
    <t>Civilinės būklės aktų registravimas</t>
  </si>
  <si>
    <t>09</t>
  </si>
  <si>
    <t>13</t>
  </si>
  <si>
    <t>planas - 11538</t>
  </si>
  <si>
    <t>17</t>
  </si>
  <si>
    <t>planas - 24136</t>
  </si>
  <si>
    <t>planas - 15514</t>
  </si>
  <si>
    <t>20</t>
  </si>
  <si>
    <t xml:space="preserve">Iš viso uždaviniui </t>
  </si>
  <si>
    <t>Gerinti Savivaldybės administracijos materialinę - techninę bazę</t>
  </si>
  <si>
    <t>Pavaduotoja</t>
  </si>
  <si>
    <t>Plėtoti bendradarbiavimą su socialiniais partneriais</t>
  </si>
  <si>
    <t>Plėtoti bendradarbiavimą su miesto teisėtvarkos institucijomis, organizacijomis</t>
  </si>
  <si>
    <t>Įgyvendinti prevencines programas</t>
  </si>
  <si>
    <t>Skatinti Savivaldybės bendradrbiavimą su vietos bendruomene</t>
  </si>
  <si>
    <t xml:space="preserve">            </t>
  </si>
  <si>
    <t xml:space="preserve">Iš viso tikslui </t>
  </si>
  <si>
    <t>Užtikrinti tinkamą savivaldybės lėšų planavimą ir panaudojimą</t>
  </si>
  <si>
    <t>Užtikrinti prisiimtų įsipareigojimų vykdymą</t>
  </si>
  <si>
    <t>Skolinių įsipareigojimų vykdymas</t>
  </si>
  <si>
    <t>Paskolų grąžinimas</t>
  </si>
  <si>
    <t>Palūkanų už paskolas mokėjimas</t>
  </si>
  <si>
    <t>Sutartinių įsipareigojimų vykdymas %</t>
  </si>
  <si>
    <t>Užtikrinti rinkliavos už leidimą prekiauti nuo (iš) laikinųjų prekybos įrenginių gėlėmis ir gedulo ritualo reikmenimis prie Ginkūnų ir K. Donelaičio civilinių kapinių administravimą</t>
  </si>
  <si>
    <t>Organizuoti civilinę saugą</t>
  </si>
  <si>
    <t>Likviduoti ekstremalių įvykių ir ekstremalių sirtuacijų pasekmes</t>
  </si>
  <si>
    <t xml:space="preserve">Užtikrinti kompleksišką miesto planavimą ir žemės sklypų formavimą </t>
  </si>
  <si>
    <t>Rengti teritorijų planavimo dokumentus, padedančius užtikrinti darniąją miesto plėtrą</t>
  </si>
  <si>
    <t>Tobulinti miesto teigiamo architektūrinio ir vizualinio įvaizdžio kokybę</t>
  </si>
  <si>
    <t>Pagerinti miesto teigiamo architektūrinio ir vizualinio įvaizdžio kokybę</t>
  </si>
  <si>
    <t>Išsaugoti nekilnojamąjį kultūros paveldą</t>
  </si>
  <si>
    <t>Organizuoti kultūros paveldo apsaugą</t>
  </si>
  <si>
    <t xml:space="preserve">Tobulinti ir plėsti miesto geoinformacinę sistemą (GIS) </t>
  </si>
  <si>
    <t>Kokybiškai administruoti Šiaulių m. GIS duomenų bazę</t>
  </si>
  <si>
    <t>Atnaujinti vietinius geodezinius tinklus</t>
  </si>
  <si>
    <t>SB lik.</t>
  </si>
  <si>
    <t>Pagerinti aplinkos kokybę mieste, kurti darnaus vystymosi principais pagrįstą sveiką ir švarią gyvenamąją aplinką mieste</t>
  </si>
  <si>
    <t>VšĮ Šiaulių regiono atliekų tvarkymo centro priemonėms</t>
  </si>
  <si>
    <t>Vietinės rinkliavos už atliekų tvarkymą administravimas</t>
  </si>
  <si>
    <t>VšĮ Šiaulių regiono atliekų tvarkymo centras (145787276)</t>
  </si>
  <si>
    <t>Iš viso priemonei:</t>
  </si>
  <si>
    <t>Organizuoti aplinkosauginius renginius, visuomenės švietimą ir informavimą</t>
  </si>
  <si>
    <t>Jaunųjų gamtininkų centro egzotinių gyvūnų kampeliui</t>
  </si>
  <si>
    <t>Reguliuoti gyvūnų (šunų, kačių), laikomų Šiaulių miesto daugiabučiuose namuose, populiaciją, kontroliuoti jų priežiūrą</t>
  </si>
  <si>
    <t>Gyvenamuosiuose rajonuose, viešosiose vietose šunų išvedžiojimo aikštelių, kačių šėrimo vietų ir kitos gyvūnų priežiūrai skirtos įrangos įrengimas, remontas ir sanitarinė priežiūra</t>
  </si>
  <si>
    <t>AA</t>
  </si>
  <si>
    <t>AAlik.</t>
  </si>
  <si>
    <t xml:space="preserve">04 MIESTO INFRASTRUKTŪROS OBJEKTŲ PRIEŽIŪROS, MODERNIZAVIMO IR PLĖTROS PROGRAMOS </t>
  </si>
  <si>
    <t>2014.12.31 sąmatos likutis</t>
  </si>
  <si>
    <t>Vykdyti miesto infrastruktūros objektų priežiūrą, einamąjį remontą</t>
  </si>
  <si>
    <t>KPP</t>
  </si>
  <si>
    <t>Medelyno seniūnija</t>
  </si>
  <si>
    <t>Rėkyvos seniūnija</t>
  </si>
  <si>
    <t>Aplinkos tvarkymas ir priežiūra</t>
  </si>
  <si>
    <t>Sanitarinis miesto valymas</t>
  </si>
  <si>
    <t>Miesto gatvių ir kitų teritorijų  valymas</t>
  </si>
  <si>
    <t>Medžių tvarkymas</t>
  </si>
  <si>
    <t>Žaliųjų plotų tvarkymas</t>
  </si>
  <si>
    <t>Benamių gyvūnų  gaudymas, laikymas</t>
  </si>
  <si>
    <t>Gėlynų įrengimas ir priežiūra</t>
  </si>
  <si>
    <t>Kapinių priežiūra</t>
  </si>
  <si>
    <t>Miesto gatvių apšvietimas</t>
  </si>
  <si>
    <t>Miesto gatvių apšvietimo, kelio ženklų eksploatacija ir priežiūra</t>
  </si>
  <si>
    <t>Apmokėjimas už elektros energiją</t>
  </si>
  <si>
    <t>Komunalinis ūkis</t>
  </si>
  <si>
    <t>Miesto gatvių, aikščių remontas ir eksploatacija</t>
  </si>
  <si>
    <t xml:space="preserve">Miesto renginių, švenčių aptarnavimas      </t>
  </si>
  <si>
    <t>Miesto lietaus tinklų eksploatacija ir priežiūra</t>
  </si>
  <si>
    <t>Apmokėjimas už vandenį</t>
  </si>
  <si>
    <t xml:space="preserve">Projektavimas               </t>
  </si>
  <si>
    <t xml:space="preserve">Statomų ir rekonstruojamų infrastruktūros objektų techninė priežiūra                 </t>
  </si>
  <si>
    <t xml:space="preserve">Žuvusiųjų, mirusiųjų kūnų pervežimas            </t>
  </si>
  <si>
    <t>05.13</t>
  </si>
  <si>
    <t>05.14</t>
  </si>
  <si>
    <t>Infrastruktūros objektų statyba (kapitalinis remontas)</t>
  </si>
  <si>
    <t>Kelių dangos ženklinimas</t>
  </si>
  <si>
    <t>Viadukų, tiltų priežiūra</t>
  </si>
  <si>
    <t>Šiaulių miesto kapinių tvarkymas</t>
  </si>
  <si>
    <t xml:space="preserve"> Renovuoti, modernizuoti ir plėsti gatvių apšvietimo ir šviesoforų infrastruktūrą</t>
  </si>
  <si>
    <t>Užtikrinti subalansuotą miesto susisiekimo sistemos vystymą</t>
  </si>
  <si>
    <t>Tobulinti miesto vidaus susisiekimo sistemą</t>
  </si>
  <si>
    <t>MIESTO EKONOMINĖS PLĖTROS PROGRAMA</t>
  </si>
  <si>
    <t>Įgyvendinti smulkaus ir vidutinio verslo paramos ir skatinimo priemones.</t>
  </si>
  <si>
    <t>Sudaryti palankias sąlygas pradėti ir vystyti verslą naujai įsisteigusiems subjektams.</t>
  </si>
  <si>
    <t>Iš viso uždaviniui :</t>
  </si>
  <si>
    <t>Užtikrinti projektų dokumentacijos rengimą.</t>
  </si>
  <si>
    <t>Įgyvendinti investicijų projektus</t>
  </si>
  <si>
    <t>Skatinti investicijų pritraukimą</t>
  </si>
  <si>
    <t>Užtikrinti savivaldybei priklausančio turto efektyvų panaudojimą</t>
  </si>
  <si>
    <t>Užtikrinti Savivaldybei nuosavybės teise priklausančio turto įregistravimą viešuosiuose registruose</t>
  </si>
  <si>
    <t>Tinkamai eksploatuoti, remontuoti ir naudoti Savivaldybei priklausančius pastatus</t>
  </si>
  <si>
    <t>Modernizuoti ir atnaujinti esamą miesto gyvenamąjį fondą</t>
  </si>
  <si>
    <t>Kompensuoti daugiabučių namų savininkų bendrijų steigimo išlaidas</t>
  </si>
  <si>
    <t>Viso:</t>
  </si>
  <si>
    <t>gavėjų skaičius</t>
  </si>
  <si>
    <t>Plėsti ir modernizuoti esamų socialinių paslaugų įstaigų infrastruktūrą</t>
  </si>
  <si>
    <t>Bendradarbiauti su nevyriausybinėmis organizacijomis, teikiančiomis socialinės reabilitacijos paslaugas neįgaliesiems bendruomenėje</t>
  </si>
  <si>
    <t>Administravimo išlaidos</t>
  </si>
  <si>
    <t>Išmokų skyrimas ir mokėjimas</t>
  </si>
  <si>
    <t>etatų skaičius</t>
  </si>
  <si>
    <t>Užtikrinti valstybinių šalpos išmokų teikimą teisės aktuose numatytiems asmenims</t>
  </si>
  <si>
    <t>Užtikrinti kitų išmokų ir kompensacijų teikimą teisės aktuose numatytiems asmenims</t>
  </si>
  <si>
    <t>Kompensacijos sovietinėje armijoje sužalotiems ir žuvusiųjų šeimoms</t>
  </si>
  <si>
    <t>Kompensacijos nepriklausomybės gynėjams nukentėjusiems nuo 1991 m. sausio 11-13 d. ir po to vykdytos SSRS agresijos</t>
  </si>
  <si>
    <t>šeimynų skaičius</t>
  </si>
  <si>
    <t>Teikti socialinę paramą mokiniams</t>
  </si>
  <si>
    <t>Užtikrinti lengvatinio keleivių vežimo reguliaraus susiekimo maršrutais išlaidų kompensavimą.</t>
  </si>
  <si>
    <t>Užtikrinti asmens higienos (pirties) paslaugų teikimo neįgaliesiems, pensininkams bei moksleiviams išlaidų kompensavimą</t>
  </si>
  <si>
    <t>Kurti saugią aplinką socialinės rizikos grupės vaikams, neattraukiant jų nuo šeimos; siekti apsaugotijuos nuo smurto, valkatavimo, elgetavimo, nusikaltimų, organizuojant jų užimtumą</t>
  </si>
  <si>
    <t xml:space="preserve">Organizuoti ir finansuoti vasaros poilsį socialinės rizikos grupės vaikams </t>
  </si>
  <si>
    <t>Plėtoti vaikų užimtumą</t>
  </si>
  <si>
    <t xml:space="preserve">Iš viso  programai: </t>
  </si>
  <si>
    <t>Kvartalo tarp Žemaitės, Vilniaus, Dvaro gatvių ir Aušros alėjos</t>
  </si>
  <si>
    <t>Šiaulių miesto vandens tiekimo ir nuotekų tvarkymo infrastruktūros specialiojo plano keitimas</t>
  </si>
  <si>
    <t>Šiaulių miesto paviršinių nuotekų tvarkymo infrastruktūros plėtros specialiojo plano parengimo paslauga</t>
  </si>
  <si>
    <t>Salduvės parko teritorijos, Šiauliuose, detaliojo plano koregavimas (Aleksandrijos pramogų parko dalyje)</t>
  </si>
  <si>
    <t>SB (LIK)</t>
  </si>
  <si>
    <t>Pakoreguotas detalus planas</t>
  </si>
  <si>
    <t>Pakoreguotas detalus planas, vnt.</t>
  </si>
  <si>
    <t>Parengtas detalusis planas</t>
  </si>
  <si>
    <t>Parengtas specialusis planas</t>
  </si>
  <si>
    <t>Pakoreguotas detalusis planas</t>
  </si>
  <si>
    <t>Žemės paėmimas visuomenės poreikiams</t>
  </si>
  <si>
    <t>Aukštabalio gatvės tęsinys (Išradėjų g. 23)</t>
  </si>
  <si>
    <t>Aplinkkelio įrengimui reikalingų žemės sklypų paėmimas visuomenės poreikiams</t>
  </si>
  <si>
    <t>Detaliųjų ir specialiųjų planų parengimas</t>
  </si>
  <si>
    <t>Daiva Jasnauskienė</t>
  </si>
  <si>
    <t>Vita Česnaitė</t>
  </si>
  <si>
    <t>Mantas Antanavičius</t>
  </si>
  <si>
    <t>Paimtų visuomenės poreikiams sklypų sk. skaičius</t>
  </si>
  <si>
    <t>Įvykdytos kultūros paveldo objektų tvarkybos priemonės</t>
  </si>
  <si>
    <t>Finansuoti kultūros projektai</t>
  </si>
  <si>
    <t>Šiaulių dailės galerija (193309312)</t>
  </si>
  <si>
    <t>SP(LIK)</t>
  </si>
  <si>
    <t>Šiaulių miesto koncertinė įstaiga „Saulė“ (302296914)</t>
  </si>
  <si>
    <t>Parodų sk.</t>
  </si>
  <si>
    <t>Lankytojų sk.</t>
  </si>
  <si>
    <t>Dalyvių / žiūrovų sk.</t>
  </si>
  <si>
    <t>Šiaulių kultūros centras (302296711)</t>
  </si>
  <si>
    <t>Šiaulių miesto kultūros centras „Laiptų galerija“ (190541679)</t>
  </si>
  <si>
    <t>Parodų / koncertų sk.</t>
  </si>
  <si>
    <t>Šiaulių miesto savivaldybės viešoji biblioteka (188204772)</t>
  </si>
  <si>
    <t>Atnaujinti (modernizuoti) Šiaulių miesto koncertinę įstaigą „Saulė“ (Tilžės g. 140), pastato rekonstravimas ir priestato statyba</t>
  </si>
  <si>
    <t>VB(VIP)</t>
  </si>
  <si>
    <t>Rinkliavos surinkimas, proc.</t>
  </si>
  <si>
    <t>Gerinti miesto vandens telkinių ir jo prieigų gamtosaugos būklę</t>
  </si>
  <si>
    <t>Vykdyti miesto aplinkos kokybės stebėseną</t>
  </si>
  <si>
    <t>Šiaulių municipalinė aplinkos tyrimų laboratorija (145412194)</t>
  </si>
  <si>
    <t>Vykdyti miesto bendruomenės aplinkosauginį ugdymą</t>
  </si>
  <si>
    <t>Paremta projektų</t>
  </si>
  <si>
    <t>Įsigyta leidinių</t>
  </si>
  <si>
    <t>Parengta Informacinė medžiaga</t>
  </si>
  <si>
    <t>Paremtas egzotinių gyvūnų kampelis</t>
  </si>
  <si>
    <t>Pašalinti aplinkos teršimo šaltinius</t>
  </si>
  <si>
    <t>Vietinės rinkliavos  administravimas</t>
  </si>
  <si>
    <t>Gyvūnų priežiūrai skirtos įrangos įrengimas ir priežiūra</t>
  </si>
  <si>
    <t>Sutvarkyti užterštas teritorijas, buvusius karjerus ir durpynus</t>
  </si>
  <si>
    <t>Miesto ūkio ir aplinkos skyrius (07)</t>
  </si>
  <si>
    <t>Medžių tvarkymas (kirtimas /genėjimas), Kalėdų eglės pastatymas, smulkių priemonių seniūnijai įsigijimas, kiti darbai</t>
  </si>
  <si>
    <t>03.01.01</t>
  </si>
  <si>
    <t>Gatvių valymas /barstymas/šaligatvių valymas/barstymas/laiptų valymas</t>
  </si>
  <si>
    <t>Smulkūs lietaus nuotekų sistemos priežiūros darbai</t>
  </si>
  <si>
    <t>Prižiūrimi mokėjimo automatai/ surinkta vietinė rinkliava už stovėjimą</t>
  </si>
  <si>
    <t xml:space="preserve">Kiti nenumatyti darbai </t>
  </si>
  <si>
    <t>Apmokėjimas už medynų būklės įvertinimą, seniūnijų kurą žoliapjovėms, kiti darbai.</t>
  </si>
  <si>
    <t>Infrastruktūros objektų priežiūra</t>
  </si>
  <si>
    <t>Miesto gatvių dangos priežiūra (duobių užtaisymas, greideriavimas, barstymas)</t>
  </si>
  <si>
    <t>Gatvių su žvyro danga priežiūra (greideriavimas, dangos užtaisymas naujomis medžiagomis)</t>
  </si>
  <si>
    <t xml:space="preserve">Eismo reguliavimo ir saugaus eismo priemonių įrengimas </t>
  </si>
  <si>
    <t>Kryptinio apšvietimo įrengimas</t>
  </si>
  <si>
    <t>03.01.02</t>
  </si>
  <si>
    <t>03.01.03</t>
  </si>
  <si>
    <t>03.01.04</t>
  </si>
  <si>
    <t>03.02</t>
  </si>
  <si>
    <t>03.03</t>
  </si>
  <si>
    <t>03.04</t>
  </si>
  <si>
    <t>04.01</t>
  </si>
  <si>
    <t>04.02</t>
  </si>
  <si>
    <t>05.01</t>
  </si>
  <si>
    <t>05.02</t>
  </si>
  <si>
    <t>05.04</t>
  </si>
  <si>
    <t>05.05</t>
  </si>
  <si>
    <t>05.06</t>
  </si>
  <si>
    <t>05.08</t>
  </si>
  <si>
    <t>05.09</t>
  </si>
  <si>
    <t>05.10</t>
  </si>
  <si>
    <t>05.12</t>
  </si>
  <si>
    <t xml:space="preserve">Mokėjimo automatų priežiūra ir inkasavimas </t>
  </si>
  <si>
    <t>09.02</t>
  </si>
  <si>
    <t>Miesto gatvių duobių užtaisymas išdaužų vietose; greideriavimas, gatvių priežiūra žiemą</t>
  </si>
  <si>
    <t>09.03</t>
  </si>
  <si>
    <t>09.07</t>
  </si>
  <si>
    <t>09.09</t>
  </si>
  <si>
    <t>09.10</t>
  </si>
  <si>
    <t>09.12</t>
  </si>
  <si>
    <t>Asignavimai (tūkst. Eur)</t>
  </si>
  <si>
    <t xml:space="preserve">Miesto gatvių kapitalinis remontas (esminio pagerinimo darbai) </t>
  </si>
  <si>
    <t>Miesto ūkio ir aplinkos skyrius (07) ats. asmuo - R. Slabienė</t>
  </si>
  <si>
    <t>Miesto ūkio ir aplinkos skyrius</t>
  </si>
  <si>
    <t>Surengti mokymai</t>
  </si>
  <si>
    <t>Verslo sklaidos renginiai</t>
  </si>
  <si>
    <t xml:space="preserve">Konsultuoti asmenys </t>
  </si>
  <si>
    <t>SB(LIK)</t>
  </si>
  <si>
    <t>Parengti investicijų projektai/energetiniai auditai/ataskaitos</t>
  </si>
  <si>
    <t>Apmokėtos eksploatavimo išlaidos, proc.</t>
  </si>
  <si>
    <t>Asignavimai ( tūkst. Eur)</t>
  </si>
  <si>
    <t>Kūno kultūros ir sporto skyrius (11), sporto mokymo įstaigos ir kitos miesto sporto organizacijos</t>
  </si>
  <si>
    <t>Kūno kultūros ir sporto skyrius (11)</t>
  </si>
  <si>
    <t>Švietimo centras</t>
  </si>
  <si>
    <t>Pedagoginę psichologinę pagalbą teikianti tarnyba</t>
  </si>
  <si>
    <t>Vykdyti ikimokyklinį ugdymą</t>
  </si>
  <si>
    <t>Įkimokyklinių ugdymo įstaigų finansavimas</t>
  </si>
  <si>
    <t>Ikimokyklinėse įstaigose mokesčio lengvatas gaunančių vaikų sk.</t>
  </si>
  <si>
    <t>Nevalstybines švietimo įstaigas, įgyvendinančias ikimokyklinio ugdymo programas, lankančių ugdytinių sk.</t>
  </si>
  <si>
    <t>Neformaliojo švietimo įstaigų sk.</t>
  </si>
  <si>
    <t>Vaikų, turinčių teisę į atlyginimo už neformalųjį vaikų švietimą, lengvatą, sk.</t>
  </si>
  <si>
    <t>24</t>
  </si>
  <si>
    <t>Švietimo skyrius (12), Švietimo įstaigos</t>
  </si>
  <si>
    <t>46</t>
  </si>
  <si>
    <t>51</t>
  </si>
  <si>
    <t>52</t>
  </si>
  <si>
    <t>53</t>
  </si>
  <si>
    <t>Infprmacija apie pasiektus rezultatus</t>
  </si>
  <si>
    <t>Šiaulių kultūros centro aktualizavimas</t>
  </si>
  <si>
    <t>Informacija apie pasiektus rezultatus</t>
  </si>
  <si>
    <t xml:space="preserve">Kūno kultūros ir sporto skyrius (11), sporto mokymo įstaigos </t>
  </si>
  <si>
    <t>Apskaitos skyrius nekuruoja. Ko gero, Finansų sk.</t>
  </si>
  <si>
    <t>Modernizuoti VšĮ Šiaulių reabilitacijos centro pastatą</t>
  </si>
  <si>
    <t>VB(MK)</t>
  </si>
  <si>
    <t>Vidutinis užpildymas per metus (proc.)</t>
  </si>
  <si>
    <t>Ankstyvosios reabilitacijos taikymas tikslinės grupės vaikams (proc.)</t>
  </si>
  <si>
    <t>Plėtoti visuomenės sveikatos priežiūros paslaugas, sustiprinti ligų prevenciją ir ugdyti visuomenės poreikį sveikai gyventi</t>
  </si>
  <si>
    <t>Vykdyti maudyklų vandens kokybės stebėseną ir paruošti duomenų rinkmenas apie maudyklų vandens charakteristikas</t>
  </si>
  <si>
    <t>Vaikų dalis, kurių tėvai buvo konsultuojami (proc.)</t>
  </si>
  <si>
    <t>VB(VF)</t>
  </si>
  <si>
    <t>Įgyvendinti projektą "Integrali pagalba į namus Šiaulių mieste"</t>
  </si>
  <si>
    <t>Parengtas investicijų projektas</t>
  </si>
  <si>
    <t>Parengtas techninis projektas</t>
  </si>
  <si>
    <t>Užtikrinti išmokų vaikams teikimą</t>
  </si>
  <si>
    <t>Šalpos (socialinių) išmokų skyrimas</t>
  </si>
  <si>
    <t>mato vnt.</t>
  </si>
  <si>
    <t>vnt.</t>
  </si>
  <si>
    <t>t/     vnt./ vnt./ kv.m</t>
  </si>
  <si>
    <t xml:space="preserve">kv.m/    t/t  / kv.m / kv.m  </t>
  </si>
  <si>
    <t>Vnt. / kv.m / vnt. / vnt.</t>
  </si>
  <si>
    <t>kv.m/ vnt. / kv.m</t>
  </si>
  <si>
    <t>Vnt./ vnt./  vnt./ vnt.</t>
  </si>
  <si>
    <t>tūkst. Kwh</t>
  </si>
  <si>
    <t xml:space="preserve"> kv.m / vnt</t>
  </si>
  <si>
    <t>Vnt.</t>
  </si>
  <si>
    <t>kub.m</t>
  </si>
  <si>
    <t>obj.</t>
  </si>
  <si>
    <t>Vnt./  tūkst. Eur</t>
  </si>
  <si>
    <t xml:space="preserve">     Vnt./ val.</t>
  </si>
  <si>
    <t xml:space="preserve"> Kv.m</t>
  </si>
  <si>
    <t>Vnt., km</t>
  </si>
  <si>
    <t>Vnt./ kv.m</t>
  </si>
  <si>
    <t xml:space="preserve"> vnt. / vnt. / vnt.,/ vnt.</t>
  </si>
  <si>
    <t xml:space="preserve"> vnt.</t>
  </si>
  <si>
    <t>proc.</t>
  </si>
  <si>
    <t xml:space="preserve">vnt.  </t>
  </si>
  <si>
    <t>Pavadinimas</t>
  </si>
  <si>
    <t>Tarybos sekretoriato etatų sk.</t>
  </si>
  <si>
    <t>Tarybos narių sk.</t>
  </si>
  <si>
    <t>Etatų sk.</t>
  </si>
  <si>
    <t>Diegti Savivaldybės administracijoje modernias informacines sistemas</t>
  </si>
  <si>
    <t>Statybos ir renovacijos skyrius (06)</t>
  </si>
  <si>
    <t>Dalyvauti Šiaulių vietos veiklos grupės strategijos rengime ir įgyvendinime</t>
  </si>
  <si>
    <t>Socialinių išmokų ir kompensacijų skyrius (09)</t>
  </si>
  <si>
    <t>Mokėti  koncesijos mokestį Aukštabalio multifunkcinio komplekso operatoriui</t>
  </si>
  <si>
    <t>Vita Čėsnaitė</t>
  </si>
  <si>
    <t>Talšos detaliojo plano koregavimas</t>
  </si>
  <si>
    <t>Tarptautinio Šiaulių karinio oro uosto teritorijos ir jos prieigų Šiaulių mieste (Lietuvos kariuomenės karinių oro pajėgų aviacijos bazė) detalaus plano koregavimas (pirmas projektas)</t>
  </si>
  <si>
    <t>Industrinio parko (teritorijos šalia Dubijos, Radviliškio, P. Motiekaičio gatvių) Šiauliuose detaliojo plano koregavimas</t>
  </si>
  <si>
    <t>Tarptautinio Šiaulių karinio oro uosto teritorijos ir jos prieigų Šiaulių mieste (Lietuvos kariuomenės karinių oro pajėgų aviacijos bazė) detalaus plano koregavimas (antras projektas)</t>
  </si>
  <si>
    <t>Rima Mazuraitienė</t>
  </si>
  <si>
    <t>Lietuvos karo lakūno, savanorio, leitenanto Juoszo Kumpio kapo (unikalus kodas Kultūros vertybių registre - 16963)tvarkybos darbų projekto parengimo paslauga ir jo įgyvendinimas, jaun. Puskarininkio Albino Palskio, Lietuvos karo lakūno, 3-iosios eskadrilės oro žvalgo, leitenanto Antano Rinbuto-Oželio kapų priežiūros darbai</t>
  </si>
  <si>
    <t>Kultūros paveldo objekto - Lieporių senovės gyvenvietės (unikalus kodas Kultūros vertybių registre - 20881) archeologinių tyrimų atlikimas</t>
  </si>
  <si>
    <t>Parengtų susisiekimo komunikacijų ir infrastruktūros objektų projektų sk.</t>
  </si>
  <si>
    <t xml:space="preserve"> Įgyvendinti techninės dokumentacijos parengimo darbus</t>
  </si>
  <si>
    <t xml:space="preserve"> Rengti Savivaldybės numatomų statyti ar rekonstruoti objektų  ir susisiekimo infrastruktūros objektų  techninius projektus</t>
  </si>
  <si>
    <t>Parengtų detaliųjų ir specialiųjų planų skaičius</t>
  </si>
  <si>
    <t>Skatinti jaunimo iniciatyvas</t>
  </si>
  <si>
    <t>Bibliotekos paslaugų modernizavimas ir sistemų plėtra pasienio regione</t>
  </si>
  <si>
    <t>Renginių/projektų sk.</t>
  </si>
  <si>
    <t>Atlikta tęstinių objekto remonto, restauravimo ir  kapitalinio remonto, keičiant paskirtį į administracinę, darbų proc.</t>
  </si>
  <si>
    <t>SB(PS)</t>
  </si>
  <si>
    <t>Skatinti verslumą ir didinti darbo jėgos konkurencingumą</t>
  </si>
  <si>
    <t>Suteiktų paslaugų kiekis – įregistruotų patalpų</t>
  </si>
  <si>
    <t>Paskatintų sportininkų dalis nuo bendro meistriškumo ugdymo, meistriškumo tobulinimo ir didelio meistriškumo grupes lankančių skaičiaus proc.</t>
  </si>
  <si>
    <t>Renovuoti ir remontuoti pagal prioritetus atrinktas sporto bazes</t>
  </si>
  <si>
    <t>Modernizuoti esamas sporto bazes</t>
  </si>
  <si>
    <t>Formuoti bendruomenės narių sveiką gyvenseną ir jos kultūrą</t>
  </si>
  <si>
    <t>Sudaryti sąlygas formuoti kūno kultūros įgūdžius ir teigiamą požiūrį į jos reikšmę sveikatai, fiziniam pajėgumui ir užimtumui</t>
  </si>
  <si>
    <t>Mokyti vaikus plaukti ir saugiai elgtis vandenyje ir prie vandens</t>
  </si>
  <si>
    <t>Išmokytų plaukti vaikų dalis nuo bendro 1-4 klasių mokinių skaičiaus Šiaulių m. mokyklose proc.</t>
  </si>
  <si>
    <t>Siekti rezultatyvios kūno kultūros ir sporto plėtros didinant socialinę sporto funkciją, sudarant palankią aplinką gyventojų sveikatai stiprinti ir darbingumui gerinti</t>
  </si>
  <si>
    <t>Sportinėje veikloje dalyvaujančių dalis nuo bendro Šiaulių m. darbingo amžiaus gyventojų skaičiaus proc.</t>
  </si>
  <si>
    <t>Tarptautinėse varžybose laimėta 1-3 vietų</t>
  </si>
  <si>
    <t>Įstaigų, kuriose įdiegta ir veikianti apskaitos sistema sk.</t>
  </si>
  <si>
    <t>VB(KT)</t>
  </si>
  <si>
    <t>Egzaminų vykdytojų ir vertintojų sk.</t>
  </si>
  <si>
    <t>Profesinės linkmės meninio ugdymo programų modulių sk.</t>
  </si>
  <si>
    <t>Formalųjį švietimą papildančios programų sk.</t>
  </si>
  <si>
    <t>Mokinių, kuriems kompensuojamas važiavimas į mokyklą, sk.</t>
  </si>
  <si>
    <t>Finansuoti viešųjų įsatigų, įgyvendinančių bendrąsiais ir specialiąsias ugdymo programas, veiklą (MK 94% +SB)</t>
  </si>
  <si>
    <t>Švietimo skyrius  (12)</t>
  </si>
  <si>
    <t>VšĮ Šiaulių universiteto gimnazija</t>
  </si>
  <si>
    <t xml:space="preserve">VšĮ Šiaulių jėzuitų mokykla </t>
  </si>
  <si>
    <t>VšĮ ,,Smalsieji pabiručiai“</t>
  </si>
  <si>
    <t>VšĮ ugdymo įstaigų sk.</t>
  </si>
  <si>
    <t>Ikimokyklinių įstaigų sk.</t>
  </si>
  <si>
    <t>Všį ikimokyklinio ugdymo įstaigų sk.</t>
  </si>
  <si>
    <t>VšĮ ,,Garso servisas“</t>
  </si>
  <si>
    <t>VšĮ ,,Mažieji šnekoriai“</t>
  </si>
  <si>
    <t>VšĮ ,,Mūsų kiemelis“</t>
  </si>
  <si>
    <t>VšĮ ,,Mūsų draugas“</t>
  </si>
  <si>
    <t>VšĮ Šiaulių Valdorfo darželio-mokyklos bendruomenė</t>
  </si>
  <si>
    <t>Stovyklaujančių vaikų sk.</t>
  </si>
  <si>
    <t>Atlikta dalis pastato atnaujinimo darbų proc.</t>
  </si>
  <si>
    <t>31</t>
  </si>
  <si>
    <t xml:space="preserve"> Statybos ir renovacijos skyrius (06),  Sveikatos skyrius (17), VšĮ Šiaulių reabilitacijos centras (191847935)</t>
  </si>
  <si>
    <t>Įrengta automobilių stovėjimo aikštelė</t>
  </si>
  <si>
    <t>Modernizuoti VšĮ Šiaulių centro polikliniką</t>
  </si>
  <si>
    <t>Sveikatos skyrius (17), VšĮ Šiaulių centro poliklinika (145370959)</t>
  </si>
  <si>
    <t>Dienos socialinės globos paslaugas gavusių neįgaliųjų ar specialiųjų poreikių vaikų sk.</t>
  </si>
  <si>
    <t>Vykdytų sveikatinimo iniciatyvų, prevencinių programų sk.</t>
  </si>
  <si>
    <t>55</t>
  </si>
  <si>
    <t>Finansuotų projektų sk.</t>
  </si>
  <si>
    <t>Stebėsenos ataskaitos ir pasiūlymai dėl gyventojų sveikatos būklės gerinimo sk.</t>
  </si>
  <si>
    <t>Parengtų informacinių pranešimų, straipsnių sk./ 1000 gyv.</t>
  </si>
  <si>
    <t>Sveikatinimo renginių sk./ 1000 gyv.</t>
  </si>
  <si>
    <t>Sveikatinimo renginiuose dalyvavusių asmenų sk. / 1000 gyv.</t>
  </si>
  <si>
    <t>Konsultavimo paslaugų sk. / 1000 gyv.</t>
  </si>
  <si>
    <t>Pravestų privalomųjų sveikatos mokymų sk.</t>
  </si>
  <si>
    <t>Visuomenės sveikatos biuras (300605778)</t>
  </si>
  <si>
    <t>Suteiktų konsultacijų mokiniams sk./ 1000 mok</t>
  </si>
  <si>
    <t>Organizuotų sveikatinimo renginių sk./ 1000 mok</t>
  </si>
  <si>
    <t>Sveikatingumo renginiuose dalyvavusių mokinių  sk./ 1000 mok.</t>
  </si>
  <si>
    <t>Organizuotų sveikatinimo renginių sk./ 1000 mok.</t>
  </si>
  <si>
    <t>Sveikatingumo renginiuose dalyvavęusiųmokiniaų sk./ 1000 mok.</t>
  </si>
  <si>
    <t>50</t>
  </si>
  <si>
    <t>Suteiktų konsultacijų sk.</t>
  </si>
  <si>
    <t>Organizuoti privalomojo profilaktinio aplinkos kenksmingumo pašalinimą tikslinės grupės asmenims</t>
  </si>
  <si>
    <t>Gavusiųjų paslaugas sk.</t>
  </si>
  <si>
    <t>gavėjų sk.</t>
  </si>
  <si>
    <t>VB (VF)</t>
  </si>
  <si>
    <t>Didinti socialinių paslaugų prieinamumą</t>
  </si>
  <si>
    <t>Mažinti pažeidžiamų gyventojų grupių socialinę atskirtį.</t>
  </si>
  <si>
    <t>Įgyvendinti socialinės apsaugos sistemą, mažinančią socialinę atskirtį ir užtikrinančią pažeidžiamų gyventojų grupių socialinę integraciją</t>
  </si>
  <si>
    <t>Socialinių paslaugų skyrius (08), Socialinių paslaugų centras (145746984)</t>
  </si>
  <si>
    <t>Paslaugų gavėjų sk.</t>
  </si>
  <si>
    <t>Pritaikytų būstų sk.</t>
  </si>
  <si>
    <t>Socialinių paslaugų skyrius (08), Šiaulių miesto savivaldybės vaikų globos namai (191015237)</t>
  </si>
  <si>
    <t>Įgyvendinti projektą "Kompleksinės paslaugos šeimai Šiaulių miesto savivaldybėje"</t>
  </si>
  <si>
    <t xml:space="preserve">UŽtikrinti valstybės garantuotos piniginės socialinės paramos  teikimą </t>
  </si>
  <si>
    <t>Ekonomikos ir investicijų skyrius (03), L. Rinkevičienė</t>
  </si>
  <si>
    <t>Ekonomikos ir investicijų skyrius (03), B. Bendžiuvienė</t>
  </si>
  <si>
    <t>Didinti socialiai pažeidžiamų gyventojų gerovę ir socialinę aprėptį aprūpinant juos būstu</t>
  </si>
  <si>
    <t>Tinkamai eksploatuoti, remontuoti ir naudoti Savivaldybei nuosavybės teise priklausančius būstus</t>
  </si>
  <si>
    <t>Užtikrinti skolų išieškojimą ir skolininkų iškeldinimą iš Savivaldybei nuosavybės teise priklausančių būstų</t>
  </si>
  <si>
    <t>Didinti būsto prieinamumą pažeidžiamoms gyventojų grupėms</t>
  </si>
  <si>
    <t>Įgyvendinti projektą "Socialinio būsto fondo plėtra Šiaulių miesto savivaldybėje"</t>
  </si>
  <si>
    <t xml:space="preserve">SB (LIK) </t>
  </si>
  <si>
    <t>ES (LIK)</t>
  </si>
  <si>
    <t>Nupirktų butų sk.</t>
  </si>
  <si>
    <t>Teismo sprendimų sk.</t>
  </si>
  <si>
    <t>Apmokėtos išlaidos  proc.</t>
  </si>
  <si>
    <t>Apmokėtos renovacijos išlaidos proc.</t>
  </si>
  <si>
    <t>Teikti paramą būstui išsinuomoti</t>
  </si>
  <si>
    <t>Padengtos išlaidos  proc.</t>
  </si>
  <si>
    <t xml:space="preserve">Teisinėms išlaidoms </t>
  </si>
  <si>
    <t xml:space="preserve">Organizuota mokymų/dalyvių </t>
  </si>
  <si>
    <t xml:space="preserve">11 Savivaldybės veiklos programa </t>
  </si>
  <si>
    <t>21</t>
  </si>
  <si>
    <t>Įgyvendintų projektų sk.</t>
  </si>
  <si>
    <t>Užtikrintas rinkliavos organizavimas, proc.</t>
  </si>
  <si>
    <t>KT(VB)</t>
  </si>
  <si>
    <t>Vaikų globos namai (191015237)</t>
  </si>
  <si>
    <t>Įsteigtas informacijos ir įvykių operatyvaus valdymo koordinacinis centras</t>
  </si>
  <si>
    <t>Vystyti efektyvią komunalinių atliekų tvarkymo sistemą</t>
  </si>
  <si>
    <t xml:space="preserve">Komunalinių atliekų tvarkymas </t>
  </si>
  <si>
    <t>Komunalinių atliekų surinkimas</t>
  </si>
  <si>
    <t>Komunalinių atliekų tvarkymas (šalinimas ir apdorojimas)</t>
  </si>
  <si>
    <t>viso 03 01 01 01 01</t>
  </si>
  <si>
    <t>Komunalinių atliekų surinkimo konteinerių įsigijimas, dalinimas</t>
  </si>
  <si>
    <t>Gausinti miesto želdinius, gerinti esamų želdinių kokybę, apsaugoti vertingas gamtines teritorijas</t>
  </si>
  <si>
    <t>Įregistruota želdynų žemės sklypų, vnt.</t>
  </si>
  <si>
    <t>Parengta želdynų dokumentacija, vnt.</t>
  </si>
  <si>
    <t>Parengti projektai ir atlikti tvarkymo darbai, vnt.</t>
  </si>
  <si>
    <t>Užtikrinti želdinių priežiūrą (genėjimas, atžalų šalinimas, kelmų sutvarkymas, laistymas, tręšimas, kaštonų lapų surinkimas), pagal skirtą finansavimą proc.</t>
  </si>
  <si>
    <t>Įgyvendinti projektą "Šiaulių miesto paviršinių nuotekų tvarkymo sistemos inventorizavimas, paviršinių nuotekų tvarkymo infrastruktūros rekonstravimas ir plėtra"</t>
  </si>
  <si>
    <t>Inventorizuoto paviršinių nuotekų nuotakyno ilgis (km)</t>
  </si>
  <si>
    <t>Rekonstruoti paviršinių nuotekų tinklai (km)</t>
  </si>
  <si>
    <t>Jaunimo verslumo skatinimo programos įgyvendinimas</t>
  </si>
  <si>
    <t>Įsigytas spec. transportas, teikiantis antžemines paslaugas</t>
  </si>
  <si>
    <t>Sutvarkytų kultūros paveldo objektų sk.</t>
  </si>
  <si>
    <t>Vidutiniškai vienam mokiniui tenkančios SB lėšos ugdymo aplinkos išlaikymui (tūkst. Eur)</t>
  </si>
  <si>
    <t>25</t>
  </si>
  <si>
    <t>Koncertų ir renginių sk.</t>
  </si>
  <si>
    <t>Žiūrovų/dalyvių  sk.</t>
  </si>
  <si>
    <t>Lankytojų/dalyvių sk.</t>
  </si>
  <si>
    <t>Renginių, parodų ir pristatymų sk.</t>
  </si>
  <si>
    <t>Lankytojų/ viešosios interneto prieigos lankytojų sk.</t>
  </si>
  <si>
    <t>Išdalinti konteienriai, vnt.</t>
  </si>
  <si>
    <t>Sutvarkyta lietaus sistemos griovių, vnt.</t>
  </si>
  <si>
    <t xml:space="preserve">SB </t>
  </si>
  <si>
    <t>Finansuota savivaldybės biudžetinė įstaiga Šiaulių municipalinė aplinkos tyrimų laboratorija, vnt.</t>
  </si>
  <si>
    <t>Įsigytas gatvių valymo įrenginys, vnt.</t>
  </si>
  <si>
    <t>Parengtas aplinkos oro kokybės valdymo priemonių planas, vnt.</t>
  </si>
  <si>
    <t>Įvykdyta visuomenės informavimo apie aplinkos oro kokybės gerinimą kampanija, vnt.</t>
  </si>
  <si>
    <t>Organizuotų renginių skaičius, vnt.</t>
  </si>
  <si>
    <t>Įgyvendinta visuomenės švietimo ir informavimo priemonių, vnt.</t>
  </si>
  <si>
    <t>Parengta Talkšos ekologinio tako einamosios metinės priežiūros ataskaita, vnt.</t>
  </si>
  <si>
    <t>Įgyvendinta projekto veiklų proc.</t>
  </si>
  <si>
    <t>Įrengtų aikštelių/šėrimo vietų sk.</t>
  </si>
  <si>
    <t>MIESTO INFRASTRUKTŪROS OBJEKTŲ PRIEŽIŪROS, MODERNIZAVIMO IR PLĖTROS PROGRAMA (04)</t>
  </si>
  <si>
    <t>PS (SB)</t>
  </si>
  <si>
    <t>Komunalinio ūkio priežiūros: aplinkos tvarkymo, gatvių apšvietimo ir reguliavimo, sanitarinės paslaugų, gatvių, šaligatvių, aikštelių, takų priežiūros ir  remonto užtikrinimas proc.</t>
  </si>
  <si>
    <t>Miesto komunalinio ūkio priežiūros: gatvių apšvietimo ir reguliavimo, gatvių, šaligatvių, aikštelių, takų priežiūros ir remonto užtikrinimas proc.</t>
  </si>
  <si>
    <t>Medžių tvarkymas (kirtimas /genėjimas), gėlių priežiūra seniūnijoje, Kalėdų eglės pastatymas, smulkių priemonių seniūnijai įsigijimas, kiti darbai</t>
  </si>
  <si>
    <t>Miesto teritorijų, gatvių, šaligatvių, automobilių aikštelių valymas, medžių, žaliųjų plotų,  tvarkymas</t>
  </si>
  <si>
    <t>Komunalinių atliekų,  konteinerių pastatymas,nelegalių sąvartynų tvarkymas/ teritorijų tvarkymas po renginių,stovų su šiukšlių maišais pastatymas/ šakų išvežimas</t>
  </si>
  <si>
    <t>Nukirsta  medžių / nukarpyta gyvatvorių / pašalinta medžių atžalų/ išrauta (nužeminta) kelmų</t>
  </si>
  <si>
    <t>Žaliųjų plotų tvarkymas / lapų išvežimas/ šakų išvežimas/žolės pjovimas,grėbimas,išvežimas/šiukšlių surinkimas iš žaliųjų plotų /sosnovskio barščių tvarkymas</t>
  </si>
  <si>
    <t>Pagauta benamių gyvūnų / vakcinuota gyvūnų / surinkta gaišenų / utilizuota / gelbėta laukinių gyvūnų/įskiepyta mikrochemų/kastruota</t>
  </si>
  <si>
    <t>Vnt. / vnt. / vnt. / t / vnt./vnt./vnt</t>
  </si>
  <si>
    <t>Prižiūrimas gėlynų plotas/ pasodinta gėlių / įrengta naujų gėlynų</t>
  </si>
  <si>
    <t>Sunaudota elektros energijos miesto apšvietimui</t>
  </si>
  <si>
    <t>Daugiabučių namų kiemų dangos tvarkymas, išplatinimas, asfaltbetonio dangos įrengimas, žvyruotų gatvių įrengimas, gatvių asfaltavimas indv. namų kvartaluose,  gyventojams sumokant 50% darbų vertės</t>
  </si>
  <si>
    <t>Aptarnauta švenčių, renginių;</t>
  </si>
  <si>
    <t>Apmokėti už sunaudotą vandenį kolonėlėse</t>
  </si>
  <si>
    <t>Apmokėjimas už statybos leidimus, projektų ekspertizes</t>
  </si>
  <si>
    <t xml:space="preserve">Miesto ūkio ir aplinkos skyrius </t>
  </si>
  <si>
    <t>Apmokėjimas už objektų  techninę priežiūrą</t>
  </si>
  <si>
    <t>Pervežta palaikų vnt., palaikyta valandų</t>
  </si>
  <si>
    <t>Nenumatyti  infrastruktūros objektų remonto, pagerinimo, įrengimo darbai. Salduvės piliakalnio statinių ardymas, Rėkyvos tilto statyba (Rėkyvos seniūnija)</t>
  </si>
  <si>
    <t>05.15</t>
  </si>
  <si>
    <t>Vaikų žaidimų aikštelių demontavimas, statyba</t>
  </si>
  <si>
    <t>Demontuota aikštelių įrenginių/ remontuota aikštelių/ atvežta smėlio į smėlio dėžes</t>
  </si>
  <si>
    <t>vnt./vnt./kub. m</t>
  </si>
  <si>
    <t>Duobių gatvėse užtaisymas ir asfalto dangos remontas; gatvių priežiūra žiemą, greideriavimas</t>
  </si>
  <si>
    <t>Duobių gatvėse užtaisymas ir asfalto dangos remontas; šaligatvių remontas; gatvių su žvyro danga priežiūra; saugaus eismo priemonių įrengimas ir priežiūra; viadukų, tiltų priežiūra</t>
  </si>
  <si>
    <t>Žvyruotų miesto gatvių tvarkymas - greideriavimas,  užtaisymas naujomis medžiagomis išdaužų vietose</t>
  </si>
  <si>
    <t>VB (KPP)</t>
  </si>
  <si>
    <t>Gatvių su asfalto danga, pėsčiųjų perėjų, sankryžų ženklinimas</t>
  </si>
  <si>
    <t>Viadukų ir tiltų J. Žemaitės g. priežiūra</t>
  </si>
  <si>
    <t>Sutvarkyta daugiabučių namų kiemų/ remontuota danga</t>
  </si>
  <si>
    <t>Kolumbariumo priežiūra (kolumbariumo ir takų valymas)</t>
  </si>
  <si>
    <t xml:space="preserve">Vnt.  </t>
  </si>
  <si>
    <t>Sutvarkyti ir humanizuoti gyvenamųjų rajonų viešąsias erdves</t>
  </si>
  <si>
    <t>Prisikėlimo aikštės, jos jungčių ir prieigų rekonstrukcija</t>
  </si>
  <si>
    <t xml:space="preserve">Atlika rangos darbų, proc. </t>
  </si>
  <si>
    <t>Sukurtos arba atnaujintos atviros erdvės miestų vietovėse (kv. m)</t>
  </si>
  <si>
    <t>kv. M.</t>
  </si>
  <si>
    <t>Architektūros urbanistikos ir paveldosaugos skyrius; Statybos ir renovacijos skyrius (06,) Miesto ūkio ir aplinkos skyrius (07)</t>
  </si>
  <si>
    <t xml:space="preserve">vnt. </t>
  </si>
  <si>
    <t>Eismo saugumo priemonės</t>
  </si>
  <si>
    <t>Susisiekimo komunikacijų įrengimas</t>
  </si>
  <si>
    <t xml:space="preserve">Tilžės g. kapitalinis remontas </t>
  </si>
  <si>
    <t>J.Basanavičiaus g. kapitalinis remontas </t>
  </si>
  <si>
    <t>J.Basanavičiaus g. nuo Sodo g. iki Vaidoto g. kapitalinio remonto darbai </t>
  </si>
  <si>
    <t>Šiaulių miesto darnaus judumo plano parengimas</t>
  </si>
  <si>
    <t>Parengtas darnaus judumo mieste planas</t>
  </si>
  <si>
    <t>Įrengti gatves individualių namų kvartaluose</t>
  </si>
  <si>
    <t>Suprojektuoti ir nutiesti, išasfaltuoti ar rekonstruoti žvyruotas gatves individualių namų kvartaluose</t>
  </si>
  <si>
    <t>km</t>
  </si>
  <si>
    <t>Užtikrinti švietimo įstaigų funkcionavimą</t>
  </si>
  <si>
    <t>Įsigyta spaudos ploto laikrraščiuose, cm2</t>
  </si>
  <si>
    <t>Įvykdytų administracijos pastato planuotų remonto darbų proc.</t>
  </si>
  <si>
    <r>
      <t xml:space="preserve"> </t>
    </r>
    <r>
      <rPr>
        <b/>
        <sz val="11"/>
        <color indexed="8"/>
        <rFont val="Times New Roman"/>
        <family val="1"/>
      </rPr>
      <t>Modernizuoti miesto gyvenamųjų rajonų infrastruktūrą, užtikrinti  komunalinių paslaugų teikimo infrastruktūros objektų  priežiūrą, remontą  bei šių paslaugų teikimo kokybę</t>
    </r>
  </si>
  <si>
    <r>
      <t>ŠIAULIŲ MIESTO SAVIVALDYBĖS 2018</t>
    </r>
    <r>
      <rPr>
        <b/>
        <sz val="12"/>
        <rFont val="Calibri"/>
        <family val="2"/>
      </rPr>
      <t>−</t>
    </r>
    <r>
      <rPr>
        <b/>
        <sz val="12"/>
        <rFont val="Times New Roman"/>
        <family val="1"/>
      </rPr>
      <t>2020 METŲ STRATEGINIO VEIKLOS PLANO</t>
    </r>
  </si>
  <si>
    <t>(01) URBANISTINĖS PLĖTROS PROGRAMOS 2018 METŲ ĮGYVENDINIMO ATASKAITA</t>
  </si>
  <si>
    <t>2018  m. planas patvirtintas 2018-02-22 d. direktoriaus  įsakymu Nr. A-251</t>
  </si>
  <si>
    <t>2018  m. planas patvirtintas 2018-12-28 d. direktoriaus  įsakymu Nr. A-2145</t>
  </si>
  <si>
    <t>2018 metais panaudotos lėšos (kasinės išlaidos)</t>
  </si>
  <si>
    <t>ŠIAULIŲ MIESTO SAVIVALDYBĖS 2018-2020  METŲ STRATEGINIO VEIKLOS PLANO</t>
  </si>
  <si>
    <t>2018 METAIS ĮGYVENDINIMO ATASKAITA</t>
  </si>
  <si>
    <t>(02) KULTŪROS PLĖTROS PROGRAMOS 2018 METŲ ĮGYVENDINIMO ATASKAITA</t>
  </si>
  <si>
    <t>ŠIAULIŲ MIESTO SAVIVALDYBĖS 2018 - 2020  METŲ STRATEGINIO VEIKLOS PLANO</t>
  </si>
  <si>
    <t>APLINKOS APSAUGOS PROGRAMOS 2018  METŲ ĮGYVENDINIMO ATASKAITA</t>
  </si>
  <si>
    <t>ŠIAULIŲ MIESTO SAVIVALDYBĖS 2018  - 2020  METŲ STRATEGINIO VEIKLOS PLANO</t>
  </si>
  <si>
    <t>2018  METŲ ĮGYVENDINIMO ATASKAITA</t>
  </si>
  <si>
    <t>ŠIAULIŲ MIESTO SAVIVALDYBĖS 2018-2020 METŲ STRATEGINIO VEIKLOS PLANO</t>
  </si>
  <si>
    <t>05 EKONOMINĖS PLĖTROS PROGRAMOS 2018 METŲ ĮGYVENDINIMO ATASKAITA</t>
  </si>
  <si>
    <t>ŠIAULIŲ MIESTO SAVIVALDYBĖS TURTO IR PRIVATIZAVIMO PROGRAMOS (06)  2018 M. ĮGYVENDINIMO ATASKAITA</t>
  </si>
  <si>
    <t>ŠIAULIŲ MIESTO SAVIVALDYBĖS 2018 – 2020 METŲ STRATEGINIO VEIKLOS PLANO</t>
  </si>
  <si>
    <t xml:space="preserve"> 07 PROGRAMOS 2018 METŲ ĮGYVENDINIMO ATASKAITA</t>
  </si>
  <si>
    <t xml:space="preserve">ŠIAULIŲ MIESTO SAVIVALDYBĖS 2018 - 2020 ŠVIETIMO PRIEINAMUMO IR KOKYBĖS UŽTIKRINIMO PROGRAMOS (Nr. 08) 2018 METŲ ĮGYVENDINIMO ATASKAITA                                                                                                                                           </t>
  </si>
  <si>
    <t>BENDRUOMENĖS SVEIKATINIMO PROGRAMOS (09) 2018  METŲ ĮGYVENDINIMO ATASKAITA</t>
  </si>
  <si>
    <t>ŠIAULIŲ MIESTO SAVIVALDYBĖS  2018 -2020 M.  METŲ STRATEGINIO VEIKLOS PLANO</t>
  </si>
  <si>
    <t>SOCIALINĖS PARAMOS ĮGYVENDINIMO PROGRAMOS (10) 2018  METŲ ĮGYVENDINIMO ATASKAITA</t>
  </si>
  <si>
    <t>Koreguoti Šiaulių miesto savivaldybės teritorijos bendrąjį planą</t>
  </si>
  <si>
    <t>Koreguotų bendrojo plano dalių sk.</t>
  </si>
  <si>
    <t>Parengtų kadastrinių matavimų bylų, žemės sklypų pertvarkymo projektų sk.</t>
  </si>
  <si>
    <t>Rengti žemėtvarkos planavimo dokumentus, žemės sklypų kadastrinius matavimus</t>
  </si>
  <si>
    <t>Formuoti miesto teigiamą architektūrinį ir vizualųjį įvaizdį</t>
  </si>
  <si>
    <t>Parengtų projektinių pasiūlymų, idėjos konkursų  sk.</t>
  </si>
  <si>
    <t>Organizuoti kultūros paveldo tvarkybą</t>
  </si>
  <si>
    <t>Vykdyti nekilnojamojo kultūros paveldo pažinimo sklaidą ir atgaivinimą</t>
  </si>
  <si>
    <t>Įgyvendintų nekilnojamojo kultūros paveldo pažinimo sklaidos ir atgaivinimo priemonių sk.</t>
  </si>
  <si>
    <t>Plėtoti kultūros paveldo apskaitą</t>
  </si>
  <si>
    <t>Įgyvendintų kultūros paveldo apskaitos priemonių sk.</t>
  </si>
  <si>
    <t>Organizuoti miesto geografinės informacinės sistemos (GIS) priežiūrą, programinės įrangos atnaujinimą ir techninę priežiūrą</t>
  </si>
  <si>
    <t>Duomenų bazės programinės įrangos atnaujinimų sk.</t>
  </si>
  <si>
    <t>Vykdyti Šiaulių miesto savivaldybės geodezijos ir kartografijos darbus</t>
  </si>
  <si>
    <t>Parengtų topografinių planų sk.</t>
  </si>
  <si>
    <t>Organizuoti susisiekimo komunikacijų ir infrastruktūros objektų projektavimo darbus</t>
  </si>
  <si>
    <t>Organizuoti pastatų techninių projektų rengimą</t>
  </si>
  <si>
    <t>Parengtų pastatų techninių projektų sk.</t>
  </si>
  <si>
    <t>Organizuoti architektūriniu, urbanistiniu, valstybiniu ar viešojo intereso požiūriu reikšmingų objektų planavimo ar projektavimo architektūrinius konkursus</t>
  </si>
  <si>
    <t>Suorganizuotų architektūrinių konkursų sk.</t>
  </si>
  <si>
    <t xml:space="preserve"> vyr. specialistė D. Vietienė (jaunimo koordinatorius)</t>
  </si>
  <si>
    <t xml:space="preserve">Finansuotų projektų sk.   dalyvių sk.          </t>
  </si>
  <si>
    <t>14/1000</t>
  </si>
  <si>
    <t>Įteiktų premijų ir stipendijų</t>
  </si>
  <si>
    <t>Užtikrinti reprezentacinių Šiaulių miesto festivalių tęstinumą, jų ilgalaikiškumą, dalinį finansavimą, skatinti naujų idėjų, raiškos formų atsiradimą ir raidą</t>
  </si>
  <si>
    <t xml:space="preserve">Finansuotų festivalių </t>
  </si>
  <si>
    <t>Koordinuoti valstybinių švenčių, atmintinų datų paminėjimą, svarbių renginių, plenerų organizavimą, puoselėti tautines tradicijas</t>
  </si>
  <si>
    <t>Surengtų valstybinių švenčių / renginių</t>
  </si>
  <si>
    <t>Sukurtų meninių akcentų                  Sukurtų grafičių</t>
  </si>
  <si>
    <t>Užtikrinti Šiaulių dailės galerijos veiklą</t>
  </si>
  <si>
    <t>Užtikrinti Šiaulių miesto koncertinės įstaigos „Saulė“ veiklą</t>
  </si>
  <si>
    <t>Užtikrinti Šiaulių kultūros centro veiklą</t>
  </si>
  <si>
    <t>Užtikrinti Šiaulių miesto kultūros centro „Laiptų galerija“ veiklą</t>
  </si>
  <si>
    <t>Užtikrinti Šiaulių miesto savivaldybės viešosios bibliotekos veiklą</t>
  </si>
  <si>
    <t>Užtikrinti Šiaulių miesto turizmo informacijos centro veiklą</t>
  </si>
  <si>
    <t>BĮ Turizmo informacijos centras (145398346) direktorė  R. Stankūvienė</t>
  </si>
  <si>
    <t>125/4</t>
  </si>
  <si>
    <t>211/5</t>
  </si>
  <si>
    <t>Renginių sk.</t>
  </si>
  <si>
    <t>33/43</t>
  </si>
  <si>
    <t>2984/4600</t>
  </si>
  <si>
    <t>503/8</t>
  </si>
  <si>
    <t>180000/38000</t>
  </si>
  <si>
    <t>Pristatytų turizmo galimybių ir renginių tarptautinėse parodose, verslo misijose, informaciniuose turuose sk.</t>
  </si>
  <si>
    <t>Organizuotų nemokamų ekskursijų po Šiaulių miestą ir regioną sk.</t>
  </si>
  <si>
    <t xml:space="preserve">Pasinaudojusių dviračių nuomos paslauga asmenų sk. </t>
  </si>
  <si>
    <t xml:space="preserve"> Projektų valdymo sk (20), vedėja I. Džiaugienė</t>
  </si>
  <si>
    <t>Kultūros skyrius (13)vedėja D. Kinčinaitienė</t>
  </si>
  <si>
    <t>Šiaulių miesto savivaldybės viešoji biblioteka (188204772) direktorė I. Žilinskienė</t>
  </si>
  <si>
    <t>Įkurta moderni ir interaktyvi 15 vietų užsienio kalbų mokymosi erdvė ir pritaikyta infrastruktūra, vnt.</t>
  </si>
  <si>
    <t>1</t>
  </si>
  <si>
    <t>Atlikta planuotų darbų proc.</t>
  </si>
  <si>
    <t>100</t>
  </si>
  <si>
    <t>Įsigyta reikiama įranga proc.</t>
  </si>
  <si>
    <t>Kultūros skyrius (13), vedėja D. Kinčinaitienė</t>
  </si>
  <si>
    <t>Šiaulių kultūros centras (302296711), direktorė D. Bačiulė</t>
  </si>
  <si>
    <t>Statybos ir renovacijos skyrius (06),  J. Franckevičienė</t>
  </si>
  <si>
    <t>Šiaulių miesto koncertinė įstaiga „Saulė“ (302296914), vadovas S. Kauneckas</t>
  </si>
  <si>
    <t>Atnaujinti (modernizuoti) Šiaulių dailės galerijos pastatą (Vilniaus g. 245)</t>
  </si>
  <si>
    <t>Statybos ir renovacijos skyrius (06)vyr. specialistas R. Gaigalas</t>
  </si>
  <si>
    <t>Kultūros skyrius (13), vedėja D. Kinčinaitienė, ,Šiaulių dailės galerija (193309312)  direktorė R. Atkočiūnienė</t>
  </si>
  <si>
    <t>Stiprinti miesto įvaizdį ir tapatybę plėtojant pažintinį-kultūrinį turizmą</t>
  </si>
  <si>
    <t>Architektūros, urbanistikos ir paveldosaugos skyrius (05),vyr. specialistas M. Antanavičius</t>
  </si>
  <si>
    <t>Įgyvendinti projektą „Savivaldybes jungiančios turizmo informacinės infrastruktūros plėtra Šiaulių regione“</t>
  </si>
  <si>
    <t>Įgyvendinti projektą „Tarptautinis kultūros turizmo kelias – Baltų kelias“</t>
  </si>
  <si>
    <t>Projektų valdymo sk. (20), vyr. specialistė A. Berginienė</t>
  </si>
  <si>
    <t xml:space="preserve"> BĮ Turizmo informacijos centras (145398346)  direktorė R.Stankuvienė</t>
  </si>
  <si>
    <t>Įgyvendintų projekto veiklų proc.</t>
  </si>
  <si>
    <t>Projektų valdymo sk. (20), vedėja I. Džiaugienė</t>
  </si>
  <si>
    <t>BĮ Turizmo informacijos centras (145398346)  direktorė R.Stankuvienė</t>
  </si>
  <si>
    <t>Sutvarkyta komunalinių atliekų, tūkst. t</t>
  </si>
  <si>
    <t>Surinkta  komunalinių atliekų, tūkst. t</t>
  </si>
  <si>
    <t>Sutvarkyta atliekų, tūkst. t</t>
  </si>
  <si>
    <t>Miesto ūkio ir aplinkos skyrius (07), vyr. specialistė D.Motkevičiūtė</t>
  </si>
  <si>
    <t xml:space="preserve">Kompensuoti fiziniams asmenims asbesto turinčių gaminių atliekų šalinimą </t>
  </si>
  <si>
    <t xml:space="preserve">Miesto ūkio ir aplinkos skyrius  (07)vyr. specialistė D.Motkevičiūtė, </t>
  </si>
  <si>
    <t xml:space="preserve">Pašalinta asbesto turinčių gaminių atliekų nuo visuomeninės paskirties ir individualių gyventojų pastatų, tonomis </t>
  </si>
  <si>
    <t>Įgyvendinti projektą „Komunalinių atliekų rūšiuojamojo surinkimo infrastruktūros plėtra Šaulių regione“</t>
  </si>
  <si>
    <t>Miesto ūkio ir aplinkos skyrius  (07), vyr. specialistė L.Rimkuvienė</t>
  </si>
  <si>
    <t>Architektūros urbanistikos ir paveldosaugos skyrius (05), vyr. specialistė K. Vaičekauskienė</t>
  </si>
  <si>
    <t>Atlikti žemės sklypų kadastrinius matavimus  ir atskirųjų želdynų įrašymą į Nekilnojamo turto registrą ir kadastrą bei  organizuoti miesto želdynų inventorizavimą</t>
  </si>
  <si>
    <t>Parengti ir įgyvendinti želdynų pertvarkymo projektus</t>
  </si>
  <si>
    <t>Miesto ūkio ir aplinkos skyrius  (07),vyr. specialistė L.Rimkuvienė</t>
  </si>
  <si>
    <t xml:space="preserve">Vykdyti želdinių priežiūrą (tręšimą, genėjimą, kaštonų lapų tvarkymą) </t>
  </si>
  <si>
    <t xml:space="preserve">Sodinti naujus želdinius prie miesto gatvių, parkuose ir skveruose </t>
  </si>
  <si>
    <t>Miesto ūkio ir aplinkos skyrius  (07),vyr. specialistė  L.Rimkuvienė</t>
  </si>
  <si>
    <t>Pasodinta želdinių vnt.</t>
  </si>
  <si>
    <t>Vykdyti lietaus nuotekų sistemos griovių tvarkymą</t>
  </si>
  <si>
    <t>Miesto ūkio ir aplinkos skyrius (07), vyr. specialistė H. Giedraitienė</t>
  </si>
  <si>
    <t>84</t>
  </si>
  <si>
    <t>2</t>
  </si>
  <si>
    <t>Įgyvendinti projektą "Socialiai remtinų žmonių būstų prijungimas prie nuotekų surinkimo infrastruktūros Šiaulių mieste"</t>
  </si>
  <si>
    <t>Miesto ūkio ir aplinkos skyrius (07),UAB ,,Šiaulių vandenys" , direktorius J. Matkevičius, Projektų valdymo skyrius (20), projekto vadovė A. Berginienė</t>
  </si>
  <si>
    <t>Miesto ūkio ir aplinkos skyrius (07), vyr. specialistės D.Motkevičiūtė, H.Giedraitienė</t>
  </si>
  <si>
    <t xml:space="preserve"> Prijungtų socialiai remtinų žmonių būstų  sk.</t>
  </si>
  <si>
    <t>93</t>
  </si>
  <si>
    <t xml:space="preserve">Preliminarūs, detalūs tyrimai; Tvarkymo planas, (ptž. 4463, 4464, 11555, 11556, 11557) </t>
  </si>
  <si>
    <t>3</t>
  </si>
  <si>
    <t>Įgyvendinta projekto dalis proc.</t>
  </si>
  <si>
    <t>30</t>
  </si>
  <si>
    <t>Vykdyti Šiaulių miesto aplinkos kokybės (triukšmo, oro, paviršinių vandens telkinių) stebėseną</t>
  </si>
  <si>
    <t>Vykdoma stebėsena, įsigyjamos veiklai vykdyti reikalingos priemonės ir paslaugos, parengta stebėsenos ataskaita, vnt.</t>
  </si>
  <si>
    <t>Gerinti aplinkos oro kokybę ir įgyvendinti aplinkos oro kokybės valdymo programą</t>
  </si>
  <si>
    <t xml:space="preserve">Miesto ūkio ir aplinkos skyrius  (07)vyr. specialistė L. Vaičeliūnienė </t>
  </si>
  <si>
    <t>Pavasarinio purvo valymas dėl pakeltosios taršos (gatvių sąšlavos), tonomis</t>
  </si>
  <si>
    <t>Vykdyti požeminio vandens ir dirvožemio užterštumo būklės stebėseną</t>
  </si>
  <si>
    <t>Miesto ūkio ir aplinkos skyrius  (07), vyr. specialistė  T.Vilutienė</t>
  </si>
  <si>
    <t>Atlikti tyrimai ir parengta stebėsenos ataskaita, vnt.</t>
  </si>
  <si>
    <t>Optimizuoti aplinkos kokybės stebėseną ir optimizuoti vertinimo sistemą,  sukurti interaktyvią/informacinę duomenų bazę.  Įgyvendinti projektą ,,Aplinkos oro kokybės gerinimas Šiaulių mieste"</t>
  </si>
  <si>
    <t>Miesto ūkio ir aplinkos skyrius  (07), vyr. specialistės V.Žutautė; D.Motkevičiūtė,  Projektų valdymo skyrius (20), projekto vadovė A. Berginienė</t>
  </si>
  <si>
    <t>Miesto ūkio ir aplinkos skyrius  (07),  vyr. specialistė T.Vilutienė</t>
  </si>
  <si>
    <t>Paremtų projektų skaičius, vnt.</t>
  </si>
  <si>
    <t>Remti aplinkosaugos švietimo ir ugdymo projektų įgyvendinimą</t>
  </si>
  <si>
    <t>Remti nevyriausybinių organizacijų projektų įgyvendinimą</t>
  </si>
  <si>
    <t>Įsigyti aplinkosauginių informacinius ir kt. leidinius</t>
  </si>
  <si>
    <t>Miesto ūkio ir aplinkos skyrius  (07), vyr. specialistės D.Motkevičiūtė, L.Rimkuvienė</t>
  </si>
  <si>
    <t>Miesto ūkio ir aplinkos skyrius (07), Jaunųjų gamtininkų centras (190539984), direktorius G. Oliškevičius</t>
  </si>
  <si>
    <t>Tvarkyti  Talkšos ekologinį taką</t>
  </si>
  <si>
    <t xml:space="preserve"> Miesto ūkio ir aplinkos skyrius  (07),vyr. specialistė D.Motkevičiūtė</t>
  </si>
  <si>
    <t>Likviduoti pavojingus radinius ir ekologinių avarijų padarinius</t>
  </si>
  <si>
    <t>Likviduota radinių ir avarijų vnt.</t>
  </si>
  <si>
    <t>Įgyvedinti projektą  „Aplinkos rizikos valdymo sistemos gerinimas Latvijos ir Lietuvos pasienio regione“</t>
  </si>
  <si>
    <t xml:space="preserve">Administruoti vietinę rinkliavą už gyvūnų laikymą Šiaulių miesto daugiabučiuose namuose </t>
  </si>
  <si>
    <t xml:space="preserve"> Civilinės saugos, viešosios tvarkos ir sanitarijos skyrius (18)vyr. specialistė J. Vaičekauskienė</t>
  </si>
  <si>
    <t xml:space="preserve">Užtikrintas vietinės rinkliavos administravimas proc. </t>
  </si>
  <si>
    <t xml:space="preserve"> Civilinės saugos, viešosios tvarkos ir sanitarijos skyrius (18) vyr. specialistė J. Vaičekauskienė</t>
  </si>
  <si>
    <t>11/17/16</t>
  </si>
  <si>
    <t>Tvarkyti aplinką ir vykdyti infrastruktūros objektų priežiūrą ir remontą</t>
  </si>
  <si>
    <t>Medelyno seniūnija (21), seniūnas V. Kardašius</t>
  </si>
  <si>
    <t>Rėkyvos seniūnija (22), seniūnė E. Šimkevičienė</t>
  </si>
  <si>
    <t>Miesto ūkio ir aplinkos skyrius (07), vedėja E. Bružienė</t>
  </si>
  <si>
    <t xml:space="preserve">vyr specialistė L. Vaičeliūnienė </t>
  </si>
  <si>
    <t xml:space="preserve">vyr specialistė  L. Vaičeliūnienė </t>
  </si>
  <si>
    <t>vyr specialistė  R. Slabienė</t>
  </si>
  <si>
    <t>vyr specialistė D.Mažulienė</t>
  </si>
  <si>
    <t>vyr specialistė D. Mažulienė</t>
  </si>
  <si>
    <t>vyr specialistė  J. Sodienė</t>
  </si>
  <si>
    <t>Miesto ūkio ir aplinkos skyrius (07), Rėkyvos seniūnija</t>
  </si>
  <si>
    <t xml:space="preserve">Autobusų stotelių stoginių įrengimas,  remontas </t>
  </si>
  <si>
    <t>vyr. specialistė H. Giedraitienė</t>
  </si>
  <si>
    <t>vyr specialistė  D. Mažulienė</t>
  </si>
  <si>
    <t>vyr. specialistė V.Žutautė</t>
  </si>
  <si>
    <t>vyr specialistas L. Grikšas</t>
  </si>
  <si>
    <t>vyr. specialistė S.Kamarauskienė</t>
  </si>
  <si>
    <t>Miesto ūkio ir aplinkos skyrius; Statybos ir renovacijos skyrius; Rėkyvos seniūnija</t>
  </si>
  <si>
    <t>Statybos ir renovacijos skyrius (06),vedėjas E. Vaičeliūnas, Miesto ūkio ir aplinkos skyrius; vyr specialistė  D. Mažulienė</t>
  </si>
  <si>
    <t>VB(KPP)</t>
  </si>
  <si>
    <t>pavaduotoja  D. Mačernė</t>
  </si>
  <si>
    <t>vyr specialistas  R.Pielikys</t>
  </si>
  <si>
    <t>vyr specialistės  H. Giedraitienė, J.Sodienė</t>
  </si>
  <si>
    <t>vyr specialistė  J.Sodienė</t>
  </si>
  <si>
    <t>vyr specialistė  D. Mačernė</t>
  </si>
  <si>
    <t>vyr specialistė H. Giedraitienė</t>
  </si>
  <si>
    <t>Daugiabučių kiemų dangos remontas</t>
  </si>
  <si>
    <t>vyr specialistė V.Žutautė (07)</t>
  </si>
  <si>
    <t>155/23000</t>
  </si>
  <si>
    <t>130/90/500/400</t>
  </si>
  <si>
    <t>4844/12924/tūkst. t/38161 tūkst. t</t>
  </si>
  <si>
    <t>500/22 tūkst./1 tūkst.</t>
  </si>
  <si>
    <t>265 tūkst. m2/1500/5660 tūkst. m2/300/140 tūkst. m2</t>
  </si>
  <si>
    <t>250/50/80/0,5/30/120</t>
  </si>
  <si>
    <t>3200/42/tūkst./300</t>
  </si>
  <si>
    <t>Išvežta atliekų - neskaidžių /bioskaidžių atliekų / sunaudota vandens/ Nukirsta, nugenėta medžių vnt</t>
  </si>
  <si>
    <t>t/t/ kub.m/vnt</t>
  </si>
  <si>
    <t>2500/50/4500/180</t>
  </si>
  <si>
    <t xml:space="preserve">Aptarnaujama šviestuvų, sankryžų, kelio ženklų; </t>
  </si>
  <si>
    <t>12700/47/7250</t>
  </si>
  <si>
    <t>Smulkūs remonto darbai, gatvės statinių, šaligatvių paprastasis remontas</t>
  </si>
  <si>
    <t xml:space="preserve">Daugiabučių kiemų dangų remontas gyventojams padengiant dalį darbų vertės, kiemų sk., Kv.m </t>
  </si>
  <si>
    <t>vnt. /  kv.m</t>
  </si>
  <si>
    <t>8  / 800 Kv.m</t>
  </si>
  <si>
    <t>40</t>
  </si>
  <si>
    <t>220/32000</t>
  </si>
  <si>
    <t>50/50/500</t>
  </si>
  <si>
    <t>Vaikų žaidimų aikštelių statyba</t>
  </si>
  <si>
    <t>149/111</t>
  </si>
  <si>
    <t>49/14000</t>
  </si>
  <si>
    <t>Kelio ženklų, atitvarų  įrengimas</t>
  </si>
  <si>
    <t>450/160/200/40</t>
  </si>
  <si>
    <t>Kryptinio apšvietimo įrengimas (Pramonės gatvė ties „Dviračių“ autobusų stotele; Pramonės gatvė ties „Liejyklos“ autobusų stotele; Dainų g. ties Aido gatve; Vilniaus g. ties Kuršėnų pervažos stotele; Aušros al.- Kudirkos g. (Aušros al.); Vilniaus g. prie Valančiaus g.; Trakų g. 3 vnt.; P. Cvirkos g. ties Mickevičiaus g.; Dariaus ir Girėno g. tarp Lieporių g. ir Statybininkų g.; Dvaro g. ties DnB ir šarvojimo sale.)</t>
  </si>
  <si>
    <t>Vykdyti kapinių teritorijoje esančios infrastruktūros tvarkymą</t>
  </si>
  <si>
    <t xml:space="preserve">Miesto ūkio ir aplinkos skyrius (07)vyr. specialistė D. Mažulienė </t>
  </si>
  <si>
    <t>K. Donelaičio kapinių sonosios  tvoros dalies demontavimas ir naujos segmentinės tvoros įrengimas, aikštelių pagrindų po konteineriais įrengimas, Ginkūnų civilinių kapinių pagrindinių kelių asfalto dangos įrengimas</t>
  </si>
  <si>
    <t>m/vnt/ m.</t>
  </si>
  <si>
    <t>350/8/2000</t>
  </si>
  <si>
    <t>Parengti kolumbariumo Ginkūnų kapinėse įrengimo techninį projektą, vykdyti statybą ir priežiūrą</t>
  </si>
  <si>
    <t>Vykdyti Daušiškių kapinių statybos ir infrastruktūros įrengimo darbus</t>
  </si>
  <si>
    <t>Įgyvendinti Daušiškių kapinių įrengimo darbai (II etapas, drenažas)</t>
  </si>
  <si>
    <t>Vykdyti išorinio apšvietimo tinklų įrengimo ar rekonstrukcijos projektavimo, infrastruktūros objektų apšvietimo įrengimo darbus</t>
  </si>
  <si>
    <t>Atlikti gatvių apšvietimo oro linijų  pakeitimo į oro kabelines darbai vnt. / avarinių gelžbetoninių atramų  keitimo, naujo apšvietimo įrengimo darbai</t>
  </si>
  <si>
    <t>5/10/3</t>
  </si>
  <si>
    <t>Gegužių g. apšvietimo tinklo rekonstrukcija</t>
  </si>
  <si>
    <t>Įgyvendinti šviesoforų infrastruktūros renovavimą,  koordinuoto valdymo įdiegimą</t>
  </si>
  <si>
    <t xml:space="preserve">Rekonstruotos  šviesoforinio reguliavimo sankryžos Dubijos - Ežero g.; Tilžės g. 74 – Vairo g. pėsčiųjų ; Gegužių - Lyros g. sankryžoje </t>
  </si>
  <si>
    <t>Prisikėlimo aikštės ir jos prieigų Tilžės g. (nuo Žvejų skersgatvio iki Vytauto g.), Varpo g. (nuo Prisikėlimo aikštės iki Vilniaus g.), Aušros al. (nuo Varpo g. iki Vasario 16-osios g.), Aušros pėsčiųjų tako (nuo katedros iki Ežero g.), Vasario 16-osios g. (nuo Trakų g. iki Aušros al.), skvero tarp Tilžės g. ir Vasario 16-osios g., katedros prieigų teritorijos ir šalia katedros esančios automobilių stovėjimo aikštelės rekonstrukcija.</t>
  </si>
  <si>
    <t xml:space="preserve">Miesto ūkio ir aplinkos skyrius (07), vyr. specialistės J.Sodienė,  H. Giedraitienė </t>
  </si>
  <si>
    <t xml:space="preserve">Miesto ūkio ir aplinkos skyrius (07), vyr. specialistė H. Giedraitienė </t>
  </si>
  <si>
    <t>Architektūros, urbanistikos ir paveldosaugos skyrius (05)vyr. specialistai J. Varapnickas, I. Vingrienė, Projektų valdymo skyrius (20) I. Džiaugienė</t>
  </si>
  <si>
    <t>Įgyvendinti projektą „Vilniaus gatvės pėsčiųjų bulvaro ir amfiteatro rekonstrukcija“</t>
  </si>
  <si>
    <t>Architektūros, urbanistikos ir paveldosaugos skyrius (05)vyr. specialistai  I. Vingrienė, Projektų valdymo skyrius (20) D. Dovidaitytė</t>
  </si>
  <si>
    <t>Vilniaus g. bulvaro nuo Tilžės g. iki Draugystės pr., Vasario 16-osios g. nuo Trakų g. iki Vytauto g. atnaujinimas ir joje esančio amfiteatro rekonstrukcija (sėdimų vietų amfiteatre įrengimas, apšvietimo infrastruktūros plėtra, želdynų sutvarkymas, mažosios architektūros elementų įrengimas), antžeminės automobilių stovėjimo aikštelės įrengimas, universalių lauko žaidimų įvairaus amžiaus vaikams aikštelių įrengimas, fontanų atnaujinimas.</t>
  </si>
  <si>
    <t>Įgyvendinti projektą „Talkšos ežero pakrantės plėtra“</t>
  </si>
  <si>
    <t>Vakarinės ir Pietinės ežero pakrantės sutvarkymas, pėsčiųjų ir dviračių tako greta Talkšos ežero (nuo Meškerių tako iki Smėlio g. ir Talkšos rytinėje pakrantėje) tiesimas, universalių lauko žaidimų įvairaus amžiaus vaikams aikštelių įrengimas, esamos automobilių stovėjimo aikštelių infrastruktūros,  apšvietimo  plėtra, želdynų ir kraštovaizdžio sutvarkymas, mažosios architektūros elementų įrengimas)</t>
  </si>
  <si>
    <t xml:space="preserve"> Įgyvendinti projektą "Viešųjų erdvių ir gyvenamosios aplinkos gerinimas teritorijoje, besiribojančioje su Draugystės prospektu, Vytauto gatve, P.Višinskio gatve ir Dubijos gatve"</t>
  </si>
  <si>
    <t>Draugystės prospekto kvartalų želdynų ir kraštovaizdžio sutvarkymas, Rūdės g. ir Kražių g. atnaujinimas, gyvenamųjų daugiabučių namų teritorijos tvarkymas, apšvietimo infrastruktūros plėtra, esamų automobilių stovėjimo aikštelių rekonstrukcija ir naujų įrengimas, universalių lauko žaidimų įvairaus amžiaus vaikams aikštelių įrengimas</t>
  </si>
  <si>
    <t>Architektūros, urbanistikos ir paveldosaugos skyrius (05)vyr. specialistai   R.Bekerytė, Projektų valdymo skyrius (20) I.Mituzaitė</t>
  </si>
  <si>
    <t>Architektūros, urbanistikos ir paveldosaugos skyrius (05)vyr. specialistai   R.Bekerytė, Projektų valdymo skyrius (20) D. Dovidaitytė</t>
  </si>
  <si>
    <t>Įgyvendinti projektą „Šiaulių miesto centrinio ir Didždvario parkų bei jų prieigų sutvarkymas“</t>
  </si>
  <si>
    <t>Architektūros, urbanistikos ir paveldosaugos skyrius (05) vyr. specialistai  V. Čėsnaitė,  R.Bekerytė, Projektų valdymo skyrius (20) D. Dovidaitytė</t>
  </si>
  <si>
    <t>Centrinio parko ir Didždvario parko sutvarkymas, gatvių (Kaštonų alėjos, S. Lukauskio g.), sukuriančių prieigas prie parkų, atnaujinimas, universalių lauko žaidimų įvairaus amžiaus vaikams aikštelių įrengimas, „Skate“ parko įrengimas, pėsčiųjų ir dviračių takų infrastruktūros ataujinimas ir plėtra, apšvietimo atnaujinimas ir plėtra, sporto aikštelių, lauko treniruoklių įrengimas, želdynų ir kraštovaizdžio sutvarkymas, mažosios architektūros elementų įrengimas</t>
  </si>
  <si>
    <t>192136</t>
  </si>
  <si>
    <t>Įgyvendinti projektą „Saulės laikrodžio aikštės kapitalinis remontas“</t>
  </si>
  <si>
    <t>Architektūros, urbanistikos ir paveldosaugos skyrius (05) vyr. specialistai  J. Varapnickas, Projektų valdymo skyrius (20) D. Dovidaitytė</t>
  </si>
  <si>
    <t>Atnaujinta Saulės laikrodžio aikštė ir jos prieigos: planuojama atnaujinti amfiteatrą, aikštės dangą, sutvarkyti pėsčiųjų takus, atnaujinti paminklo „Šaulys“ postamentą, atnaujinti apšvietimo infrastruktūrą, įrengti mažosios architektūros elementus.</t>
  </si>
  <si>
    <t>21000</t>
  </si>
  <si>
    <t>Vykdyti naujų magistralinių gatvių suprojektavimo ir nutiesimo, susisiekimo komunikacijų įrengimo, rekonstravimo ir remonto darbus</t>
  </si>
  <si>
    <t>Šaligatvių remontas/ gatvių būklės įvertinimo paslaugos</t>
  </si>
  <si>
    <t>Stumbro g. tiesimas ; Varpo  g. , Gluosnių; Lyros g. remontas</t>
  </si>
  <si>
    <t xml:space="preserve">Atlikti miesto gatvių esminio pagerinimo darbai (Tilžės g., J.Basanavičiaus g., žiedinė sankryža Lyros/Gardino g.), minkšto asfalto dangos įrengimo darbai, šaligatvių (Dainų g. ; Pramonės g. ; Dainų parke) ir takų kapitalinio remonto darbai (įskaitant ir techninių projektų parengimą), proc. </t>
  </si>
  <si>
    <t>Miesto ūkio ir aplinkos skyrius (07) pavaduotoja D.Mačernė</t>
  </si>
  <si>
    <t>Architektūros, urbanistikos ir paveldosaugos skyrius (05) vyr. specialistė E. Andrulienė</t>
  </si>
  <si>
    <t xml:space="preserve">Šaligatvių dangos įrengimas, pakeitimas </t>
  </si>
  <si>
    <t xml:space="preserve">Stumbro g. tiesimas </t>
  </si>
  <si>
    <t>Lyros ir Gardino g.žiedinės sankryžos įrengimas</t>
  </si>
  <si>
    <t>Įrengti kelio Šiauliai-Panevėžys jungtį su Šiaulių industrinio parko teritorija</t>
  </si>
  <si>
    <t>Įgyvendinti projektą „Šiaulių miesto viešojo transporto priemonių parko atnaujinimas“</t>
  </si>
  <si>
    <t xml:space="preserve"> Projektų valdymo skyrius (20)vyr. specialistė A. Berginienė</t>
  </si>
  <si>
    <t>Įgyvendinti projektą „Eismo saugumo priemonių įdiegimas Šiaulių mieste“</t>
  </si>
  <si>
    <t>Architektūros, urbanistikos ir paveldosaugos skyrius (05), lep vedėjas V. Markevičius</t>
  </si>
  <si>
    <t>Architektūros, urbanistikos ir paveldosaugos skyrius (05) vyr. specialistas J. Varapnickas</t>
  </si>
  <si>
    <t>Miesto ūkio ir aplinkos skyrius (07) vyr. specialistė V.Žutautė</t>
  </si>
  <si>
    <t>Projektų valdymo skyrius (20)vyr. specialistė I. Mituzaitė</t>
  </si>
  <si>
    <t>Įgyvendinti projektą „Darnus judumas ir kasdienių kelionių modeliavimas Baltijos jūros miestuose“</t>
  </si>
  <si>
    <t>Architektūros, urbanistikos ir paveldosaugos skyrius (05), V. Markevičius</t>
  </si>
  <si>
    <t>Miesto ūkio ir aplinkos skyrius (07), E. Bružienė</t>
  </si>
  <si>
    <t xml:space="preserve"> Projektų valdymo skyrius (20),vyr. specialistė G. Chrapač</t>
  </si>
  <si>
    <t xml:space="preserve">Įgyvendinti projektą „Pakruojo gatvės rekonstrukcija“ </t>
  </si>
  <si>
    <t>Miesto ūkio ir aplinkos skyrius (07),vyr. specialistas V.Gilys</t>
  </si>
  <si>
    <t xml:space="preserve"> Projektų valdymo skyrius (20) vyr. specialistė G. Chrapač</t>
  </si>
  <si>
    <t xml:space="preserve"> Įgyvendinti projektą „Tilžės g. dviračių tako rekonstrukcija“</t>
  </si>
  <si>
    <t>Miesto ūkio ir aplinkos skyrius (07)vyr. specialistai V.Žutautė, V.Gilys</t>
  </si>
  <si>
    <t xml:space="preserve"> Projektų valdymo skyrius (20),  I. Džiaugienė</t>
  </si>
  <si>
    <t>Įgyvendinti Bačiūnų g. rekonstrukciją</t>
  </si>
  <si>
    <t>Parengta Šiaulių miesto gatvių saugaus eismo diegimo studija, atlikta gatvių būklės įvertinimo paslauga</t>
  </si>
  <si>
    <t xml:space="preserve">Varpo  g. (nuo Aušros al. Iki Gluosnių), Gluosnių (nuo Tilžės iki Dvaro g.); Lyros g. </t>
  </si>
  <si>
    <t>Įrengtas pėsčiųjų takas Dainų g. ; Pramonės g. ; Dainų parke, vnt. ; techninė priežiūra</t>
  </si>
  <si>
    <t>Dangos pakeitimas nudėvėtose vietose</t>
  </si>
  <si>
    <t>kv.m</t>
  </si>
  <si>
    <t>Stumbro g. nuo Sodo g. iki Žemaitės g.</t>
  </si>
  <si>
    <t>Tilžės g. nuo Pramonės iki Aukštabalio g. kapitalinio remonto darbai</t>
  </si>
  <si>
    <t>P.Motiekaičio g. tęsinio projekto parengimas rengimas.</t>
  </si>
  <si>
    <t>Įsigytų autobusų skaičius</t>
  </si>
  <si>
    <t>Įdiegtų saugų eismą gerinančių ir aplinkosaugos priemonių sk.</t>
  </si>
  <si>
    <t>Atliktas kasdienių kelionių įpročių monitoringas ir  pokyčių modeliavimas bei parengtas veiksmų planas</t>
  </si>
  <si>
    <t>Bendras rekonstruotos  Pakruojo g. nuo Tilžės g. iki J. Basanavičiaus g. ilgis km.</t>
  </si>
  <si>
    <t>Rekonstruotų dviračių takų ilgis km.</t>
  </si>
  <si>
    <t>Rekonstruotos gatvės ilgis km.</t>
  </si>
  <si>
    <t xml:space="preserve">Įrengtos žvyruotos gatvės: Kalniškių g. (0,225 km), Daumanto g. (0,22 km), Traidenio g. (0,324 km), Lizdeikos g.(0,73 km)  išasfaltuota (minkštas asfaltas): Linkuvos g. (0,416 km), Dotnuvos g. (0,175 km), Paprūdžio g. (0,436 km), Padirsių g. (0,21 km); Traktoristų g. (0,2 km); Strazdelio g. (0,37 km); Veiverių g. (0,24 km); Rėžių g. (0,1 km); Šakių g. ; Prienų g. ; Kybartų g.; Odininkų g. </t>
  </si>
  <si>
    <t>vnt</t>
  </si>
  <si>
    <t>Skatinti smulkiojo verslo subjektus</t>
  </si>
  <si>
    <t>Ekonomikos ir investicijų skyrius (03),vyr. specialistė  A. Petkuvienė</t>
  </si>
  <si>
    <t>Įgyvendinti verslo subjektų mokymo programas</t>
  </si>
  <si>
    <t xml:space="preserve">Ekonomikos ir investicijų skyrius (03),vyr. specialistė B.Bendžiuvienė </t>
  </si>
  <si>
    <t>Skatinti miesto ekonominę plėtrą pritraukiant Europos Sąjungos fondų ir valstybės lėšas</t>
  </si>
  <si>
    <t>Parengti (atnaujinti) investicijų projektus</t>
  </si>
  <si>
    <t>Projektų valdymo skyrius (20),  vedėja I. Džiaugienė</t>
  </si>
  <si>
    <t>Vystyti Šiaulių  pramoninio parko (ŠPP) ir Šiaulių laisvosios ekonominės zonos (Šiaulių LEZ) infrastruktūrą</t>
  </si>
  <si>
    <t>Miesto ūkio ir aplinkos skyrius (07) V. Gilys</t>
  </si>
  <si>
    <t>Projektų valdymo skyrius (20),  I. Džiaugienė</t>
  </si>
  <si>
    <t>Vystyti Šiaulių oro uosto veiklą</t>
  </si>
  <si>
    <t>Ekonomikos ir investicijų skyrius (03),  vyr. specialistė B. Bendžiuvienė, SĮ "Šiaulių oro uostas" (145907544)</t>
  </si>
  <si>
    <t>Plėsti Šiaulių oro uosto infrastruktūrą</t>
  </si>
  <si>
    <t>Miesto ūkio ir aplinkos skyrius (07) T. Vilutienė</t>
  </si>
  <si>
    <t>Ekonomikos ir investicijų skyrius (03)vyr. specialistė B. Bendžiuvien</t>
  </si>
  <si>
    <t>Statybos ir renovacijos skyrius (06) vyr. specialistė D. Kundrotienė</t>
  </si>
  <si>
    <t>Viešinti investicinę aplinką</t>
  </si>
  <si>
    <t>Ekonomikos ir investicijų skyrius (03) vyr. specialistė  A. Petkuvienė</t>
  </si>
  <si>
    <t>Parengti Ekonominės plėtros ir investicijų pritraukimo ilgalaikę strategiją</t>
  </si>
  <si>
    <t>Ekonomikos ir investicijų skyrius (03)  vedėja K. Šmidtienė</t>
  </si>
  <si>
    <t>Skatinimo priemonės</t>
  </si>
  <si>
    <t xml:space="preserve">Įsteigta įmonių </t>
  </si>
  <si>
    <t>Verslumo mokymo ir verslo informacinės sklaidos renginiai</t>
  </si>
  <si>
    <t>Įrengtas dujotiekis</t>
  </si>
  <si>
    <t>Įrengtas elektros kabelis</t>
  </si>
  <si>
    <t>3,3</t>
  </si>
  <si>
    <t>3,5</t>
  </si>
  <si>
    <t>Tvarkyti Savivaldybei nuosavybės teise priklausančio  nekilnojamojo turto kadastrinius matavimus ir teisiškai įregistruoti  turtą Nekilnojamo turto registre</t>
  </si>
  <si>
    <t>Padengti išlaidas, susijusias su Privatizavimo programos vykdymu</t>
  </si>
  <si>
    <t xml:space="preserve">Drausti sukurtą materialųjį turtą </t>
  </si>
  <si>
    <t>Projektų valdymo skyrius (20) vyr. specialistė I. Mituzaitė</t>
  </si>
  <si>
    <t>Investuoti Savivaldybės turtą</t>
  </si>
  <si>
    <t>Apmokėti miesto viešojo tualeto Vasario 16-osios g. 61 eksploatavimo išlaidas</t>
  </si>
  <si>
    <t>Apmokėti Savivaldybei nuosavybės teise priklausančių negyvenamųjų patalpų, pastatų  komunalinių, pastatų apsaugos ir remonto išlaidas</t>
  </si>
  <si>
    <t>Ekonomikos ir investicijų skyrius, Turto  valdymo poskyris (03)vyr. specialistės D.Janilionienė, D. Bundzinskienė</t>
  </si>
  <si>
    <t>Apmokėti paviršinių (lietaus) nuotekų ir miesto apšvietimo tinklų  kadastrinių matavimų, teisinės registracijos ir turto vertinimo paslaugas</t>
  </si>
  <si>
    <t>Įgyvendinti projektą  „Kraštovaizdžio būklės gerinimas Šiaulių mieste“</t>
  </si>
  <si>
    <t>Architektūros, urbanistikos ir paveldosaugos skyrius (05)vyr. specialistė D. Jasnauskienė</t>
  </si>
  <si>
    <t>Projektų valdymo skyrius (20 )vyr. specialistė A. Berginienė</t>
  </si>
  <si>
    <t xml:space="preserve">Padengtos išlaidos </t>
  </si>
  <si>
    <t xml:space="preserve">Apdraustų objektų </t>
  </si>
  <si>
    <t>Padidintas UAB ,,Žiburio knygynas" įstatinis kapitalas piniginiu įnašu</t>
  </si>
  <si>
    <t>Apmokėtos eksploatavimo išlaidos</t>
  </si>
  <si>
    <t>Apmokėtos pastato Elnio g. 25 apsaugos ir priežiūros išlaidos</t>
  </si>
  <si>
    <t xml:space="preserve">Apmokėtos pastato Žemaitėsg. 71 fasado ir stogo remonto darbų išlaidos </t>
  </si>
  <si>
    <t>Koreguotas bendrasis planas</t>
  </si>
  <si>
    <t>Vykdyti miesto, apskrities, šalies ir tarptautinius sporto renginius bei pasirengti ir dalyvauti šalies ir tarptautinėms varžyboms (Baltijos, Europos ir pasaulio čempionato varžyboms, kompleksiniams renginiams ir kt.)</t>
  </si>
  <si>
    <t>Surengtų sporto renginių skaičius</t>
  </si>
  <si>
    <t>Šalies varžybose laimėta 1-3 vietų sk.</t>
  </si>
  <si>
    <t>Europos čempionate iškovotų 1-6 vietų ir pasaulio čempionate, taurės varžybose iškovotų 1-10 vietų sk.</t>
  </si>
  <si>
    <t>Pasirengti ir dalyvauti Lietuvos čempionato ir sporto šakų federacijų taurės, Baltijos lygos ir taurės laimėtojų, Europos taurės ir kitose oficialiose varžybose (žaidimų komandų jaunimo ir suaugusųjų amžiaus grupė)</t>
  </si>
  <si>
    <t>Lietuvos čempionato varžybose laimėta 1-3 vietų</t>
  </si>
  <si>
    <t>Įgyvendinti Šiaulių miesto reprezentacinių renginių programą</t>
  </si>
  <si>
    <t>Kūno kultūros ir sporto skyrius (11)vyr. specialistė M. Zdanavičiūtė</t>
  </si>
  <si>
    <t>Kūno kultūros ir sporto skyrius (11) vyr. specialistė R. Pilypienė</t>
  </si>
  <si>
    <t>Ugdomų asmenų (sportininkų) biudžetinėse sporto įstaigose dalis nuo bendro bendrojo ugdymo mokyklose besimokančių skaičiaus, proc</t>
  </si>
  <si>
    <t>Įsigyta žoliapjovė ir trimeris teritorijų priežiūrai vnt.</t>
  </si>
  <si>
    <t>7,7</t>
  </si>
  <si>
    <t>Atnaujinti ir plėsti sporto objektų infrastruktūrą mieste ir sutvarkyti viešąsias erdves, sudarant sąlygas sporto ir rekreacijos plėtojimui</t>
  </si>
  <si>
    <t>Kūno kultūros ir sporto skyrius (11), vyr. specialistas M. Bezaras, Statybos ir renovacijos skyrius (06), vyr. specialistė J.Franckevičienė</t>
  </si>
  <si>
    <t>Pastatyti pastatą prie regbio stadiono ir įrengti  tribūnas (Gardino g. 14)</t>
  </si>
  <si>
    <t>Kūno kultūros ir sporto skyrius (11),vyr. specialistas M. Bezaras, Statybos ir renovacijos skyrius (06)vyr. specialistė J.Franckevičienė</t>
  </si>
  <si>
    <t>Kūno kultūros ir sporto skyrius (11),  vyr. specialistas M. Bezaras</t>
  </si>
  <si>
    <t>Suremontuoti Šiaulių m. stadiono administracinį pastatą ir tribūnas (S. Daukanto g. 23)</t>
  </si>
  <si>
    <t>Kūno kultūros ir sporto skyrius (11) vyr. specialistas M. Bezaras</t>
  </si>
  <si>
    <t>Futbolo akademija ,,Šiauliai" (304721253),l.e.p. direktorė R. Mockienė</t>
  </si>
  <si>
    <t>Modernizuoti plaukimo mokyklos "Delfinas" pastatą (Dainų g. 33A)</t>
  </si>
  <si>
    <t>Statybos ir renovacijos skyrius (06) vyr. specialistas R. Gaigalas</t>
  </si>
  <si>
    <t>Kūno kultūros ir sporto skyrius (11), plaukimo mokykla ,,Delfinas" (145914357), direktorius P. Viktoravičius</t>
  </si>
  <si>
    <t>Organizuoti sporto visiems ir sveikatingumo renginių (masinės sporto šventės, žaidynės, vasaros užimtumo renginiai ir kt.)</t>
  </si>
  <si>
    <t>Pritaikyti miesto viešąsias erdves sveikos gyvensenos ir laisvalaikio poreikiams tenkinti</t>
  </si>
  <si>
    <t>Įrengti vandens transporto nuleidimo vietą į Rėkyvos ežerą</t>
  </si>
  <si>
    <t>Kūno kultūros ir sporto skyrius (11) Vyr. specialistas M. Bezaras</t>
  </si>
  <si>
    <t>Architektūros, urbanistikos ir paveldosaugos skyrius,Vyr. specialistė I. Vingrienė</t>
  </si>
  <si>
    <t>Projektų valdymo skyrius (20) projektos vadovas I. Mituzaitė</t>
  </si>
  <si>
    <t>Paskatintų trenerių dalis nuo bendro trenerių skaičiaus proc.</t>
  </si>
  <si>
    <t>Atlikti I-mo etapo darbai proc.</t>
  </si>
  <si>
    <t>Atlikti 1-2  etapo darbai proc,</t>
  </si>
  <si>
    <t>Atlikti aikštės įrengimo darbai (paklota dirbtinės dangos aikštė) proc.</t>
  </si>
  <si>
    <t>Įsigytų atsarginių žaidėjų suolelių sk.</t>
  </si>
  <si>
    <t>Atliktas I a. patalpų remontas proc.</t>
  </si>
  <si>
    <t>Atlikti modernizavimo darbai (apšiltintas fasadas ir dalis stogo, cokolis,  įrengtas keltuvas žmonėms su fizine negalia) darbų atlikimas proc.</t>
  </si>
  <si>
    <t>Įgyvendintas Rėkyvos ežero pakrantės pritaikymo jėgos aitvarų ir burlenčių turizmo reikmėms projekto I etapas proc.</t>
  </si>
  <si>
    <t>Parengtas techninis projektas vandens transporto nuleidimo vietos į Rėkyvos ežerą įrengimui ir įrengtų vandens transporto priemonių nuleidimo vietų sk.</t>
  </si>
  <si>
    <t>Surengtų sporto renginių dalyvių sk.</t>
  </si>
  <si>
    <t>Sportininkų, dalyvaujančių šalies varžybose  sk.</t>
  </si>
  <si>
    <t>Sportininkų, dalyvaujančių tarptautinėse varžybose  sk.</t>
  </si>
  <si>
    <t>Komandų, dalyvaujančių šalies varžybose sk.</t>
  </si>
  <si>
    <t>Komandų dalyvaujančių tarptautinėse varžybose sk.</t>
  </si>
  <si>
    <t>Surengtų miestą reprezentuojančių sporto renginių  sk.</t>
  </si>
  <si>
    <t>Surengtų sporto renginių dalyvių  sk.</t>
  </si>
  <si>
    <t>Surengtų sporto renginių žiūrovų  sk.</t>
  </si>
  <si>
    <t>Premijų (stipendijų) skirtų sportininkams sk.</t>
  </si>
  <si>
    <t>Įrengtų paplūdimio  tinklinio aikštelių prie Talkšos ežero  sk.</t>
  </si>
  <si>
    <t>Įrengtų presirengimo kabinų paplūdimiuose  sk.</t>
  </si>
  <si>
    <t>Ugdomų asmenų (sportininkų) kitose sporto įstaigose dalis nuo bendro bendrojo ugdymo mokyklose besimokančių mokinių skaičiaus proc.</t>
  </si>
  <si>
    <t>Atstovauti miestui, pristatyti švietimo veiklą, organizuoti renginius</t>
  </si>
  <si>
    <t>Olimpijadų dalyvių sk.</t>
  </si>
  <si>
    <t>1500</t>
  </si>
  <si>
    <t>Švietimo skyrius (12)vyr. specialistės D. Vaičiulienė, A. Berzinienė, S. Sabaliauskienė</t>
  </si>
  <si>
    <t>Užtikrinti neformaliojo švietimo elektroninės apskaitos sistemos funkcionavimą</t>
  </si>
  <si>
    <t>Vykdyti suaugusiųjų neformaliojo švietimo programas</t>
  </si>
  <si>
    <t>Bendrojo ugdymo mokyklų sk.</t>
  </si>
  <si>
    <t>4000</t>
  </si>
  <si>
    <t>12,4</t>
  </si>
  <si>
    <t>,,Kultūros krepšelis“ edukaciniams užsiėmimams Šiaulių regiono muziejuose ir kitose kultūros įstaigose, mokinių sk.</t>
  </si>
  <si>
    <t>Įstaigų poreikių tenkinimas, įstaigų sk</t>
  </si>
  <si>
    <t>Įstaigų poreikių tenkinimas, įstaigų sk.</t>
  </si>
  <si>
    <t>Organizuoti ir vykdyti brandos egzaminus (MK 6%)</t>
  </si>
  <si>
    <t>Kompensuoti pedagoginių darbuotojų tarifinių atlygių koeficientų skirtumus ir įgyvendinti bendrojo ugdymo, ikimokyklinio ir priešmokyklinio ugdymo formų įvairovę (MK 6%)</t>
  </si>
  <si>
    <t>Finansuoti profesinės linkmės modulius neformaliojo švietimo mokyklose (MK 6%)</t>
  </si>
  <si>
    <t>Finansuoti formalųjį švietimą papildančio ugdymo programas (MK 6%)</t>
  </si>
  <si>
    <t>Įstaigų, kurioms skiriama lėšų iš MK 6%, sk.</t>
  </si>
  <si>
    <t>VB (MK)</t>
  </si>
  <si>
    <t xml:space="preserve">Finansuoti ikimokyklinį ir priešmokyklinį ugdymą </t>
  </si>
  <si>
    <t xml:space="preserve">Vaikai, lankantys priešmokyklinio ugdymo grupes          (2017-09-01) </t>
  </si>
  <si>
    <t>Pagal ikimokyklinę programą ugdomi vaikai (2017-09-01)</t>
  </si>
  <si>
    <t>Kompensuoti tėvų atlyginimą už vaiko išlaikymą įstaigoje</t>
  </si>
  <si>
    <t>Finansuoti ikimokyklinio ugdymo programas, kurias įgyvendina Šiaulių nevalstybinės švietimo įstaigos (70 €/mėn.)</t>
  </si>
  <si>
    <t xml:space="preserve">Finansuoti ikimokyklinio ir priešmokyklinio ugdymo programas vykdančias viešąsias įstaigas </t>
  </si>
  <si>
    <t>Tenkiūnti mokinių pažinimo, ugdymosi ir saviraiškos poreikius, sudaryti palankias sąlygas vaikų socializacijai</t>
  </si>
  <si>
    <t>Užtikrinti neformaliojo vaikų švietimo mokyklų prieinamumą</t>
  </si>
  <si>
    <t>Vykdyti neformaliojo vaikų švietimo programas</t>
  </si>
  <si>
    <t>Finansuoti neformaliojo vaikų švietimo mokyklų veiklą</t>
  </si>
  <si>
    <t xml:space="preserve">Vaikų, lankančių neformaliojo vaikų švietimo mokyklas, skaičius 2017-10-01 </t>
  </si>
  <si>
    <t>Finansuoti neformaliojo vaikų švietimo teikėjų programas                      (ŠMM - 15 €/mėn.)</t>
  </si>
  <si>
    <t>Kompensuoti tėvų atlyginimą už neformalųjį vaikų švietimą savivaldybės įstaigose</t>
  </si>
  <si>
    <t>Įgyvendinti vaikų ir jaunimo vasaros užimtumo programas</t>
  </si>
  <si>
    <t>Stiprinti švietimo įstaigų materialinę ir techninę bazę</t>
  </si>
  <si>
    <t>Atnaujinti švietimo įstaigų aplinką</t>
  </si>
  <si>
    <t>Atnaujinti ir modernizuoti švietimo įstaigų ugdymo aplinką</t>
  </si>
  <si>
    <t>Įgyvendinti projektą ,,Medelyno progimnazijos  pastato modernizavimas“</t>
  </si>
  <si>
    <t>Įgyvendinti projektą ,,Šiaulių sporto gimnazijos (Vilniaus g. 297) modernizavimas“</t>
  </si>
  <si>
    <t>Įsigyta įrangos proc.</t>
  </si>
  <si>
    <t>Atlikta planuotų pastato remonto darbų proc.</t>
  </si>
  <si>
    <t>Renovuoti švietimo įstaigų baseinus</t>
  </si>
  <si>
    <t>Atlikta P.Avižonio regos centro baseino rekonstravimo darbų proc.</t>
  </si>
  <si>
    <t>Tvarkyti švietimo įstaigų teritorijų dangas ir įvažiavimus</t>
  </si>
  <si>
    <t xml:space="preserve">Atnaujinti švietimo įstaigų teritorijų lauko įrenginius ir aptvėrimą </t>
  </si>
  <si>
    <t>Aptvertų įstaigų teritorijų skaičius (Salduvės, Jovaro, ,,Juventos“, Zoknių progimnazijos )</t>
  </si>
  <si>
    <t>Atnaujinti švietimo įstaigų pastatų stogus, sienų apšiltinimą ir nuogrindas</t>
  </si>
  <si>
    <t xml:space="preserve">Įstaigų (skaičius) pastatų apšiltintos sienos (l/d  ,,Pušelė“, ,,Žirniukas“, ,,Klevelis“, ,,Ąžuoliukas“, Švietimo centras, ,,Auksinis raktelis“, ,,Gintarėlis“,  ,,Pasaka“,  ,,Coliukė“) </t>
  </si>
  <si>
    <t>41</t>
  </si>
  <si>
    <t>Įgyvendinti projektą ,,Didžvario gimnazijos pastato remontas“</t>
  </si>
  <si>
    <t>Atlikta planuotų pastato remonto darbų</t>
  </si>
  <si>
    <t xml:space="preserve">Įgyvendinti projektą ,,Šiaulių Gegužių progimnazijos pastato S. Dariaus ir S. Girėno g. 22, Šiauliai remontas“ </t>
  </si>
  <si>
    <t>Atnaujinti švietimo įstaigų patalpas, įrangą ir komunikacijas</t>
  </si>
  <si>
    <t>Įstaigų, kuriose atnaujinta elektros instaliacija, skaičius (P. Avižonio regos centras, l/d ,,Bangelė“ , „Ežerėlis“, „Gintarėlis“, Logopedinis l/d)</t>
  </si>
  <si>
    <t xml:space="preserve">Suremontuotos  "Romuvos" progimnazijos sporto salės grindys </t>
  </si>
  <si>
    <t>Įstaigų, kuriose atnaujinti vamzdynai ir san. mazgai, skaičius (Simono Daukanto gimnazija, l/d „Coliukė“, „Gintarėlis“, „Kregždutė“, Logopedinis l/d, „Saulutė“)</t>
  </si>
  <si>
    <t>Įstaigų, kuriose atnaujinta virtuvių aplinka ir(ar) įranga, skaičius (Simono Daukanto gimnazija, „Sandoros“ progimnazija, P. Avižonio regos centras)</t>
  </si>
  <si>
    <t xml:space="preserve">Įgyvendinti projektą ,,Šiaulių Didždvario gimnazijos ir Šiaulių ,,Juventos“  progimnazijos ugdymo aplinkos modernizavimas“ </t>
  </si>
  <si>
    <t>Pakoreguotas techninis projektas</t>
  </si>
  <si>
    <t>Atlikta darbų proc.</t>
  </si>
  <si>
    <t>Įgyvendinti projektą ,,Lopšelio-darželio ,,Kregždutė“  modernizavimas“</t>
  </si>
  <si>
    <t>54</t>
  </si>
  <si>
    <t xml:space="preserve">Įgyvendinti projektą ,,Modernizuoti edukacines aplinkas Šiaulių 1-ojoje muzikos mokykloje ir Šiaulių dainavimo mokykloje ,,Dagilėlis“ </t>
  </si>
  <si>
    <t>Atlikta planuotų pastatų remonto darbų proc.</t>
  </si>
  <si>
    <t>56</t>
  </si>
  <si>
    <t xml:space="preserve">Įgyvendinti projektą ,,Šiaulių jaunųjų gamtininkų centro modernizavimas ir plėtra“ </t>
  </si>
  <si>
    <t>Renovuotas egzotinių gyvūnų kampelis Jaunųjų gamtininkų centre proc.</t>
  </si>
  <si>
    <t>58</t>
  </si>
  <si>
    <t>Renovuoti Normundo Valterio jaunimo mokyklos techninį pastatą</t>
  </si>
  <si>
    <t>Atlikta patalpų, pritaikant jas ikiprofesinio mokymo ir vairavimo mokyklos reikmėms, planuotų renovavimo darbų proc.</t>
  </si>
  <si>
    <t>Sutvarkytas pastatas</t>
  </si>
  <si>
    <t xml:space="preserve"> Įgyvendinti projektą  ,,VšĮ Šiaulių ilgalaikio gydymo ir geriatrijos centro pastatų rekonstravimas, aktyvios ventiliacijos įrengimas, kiemo aplinkos sutvarkymas ir Maisto gamybos skyriaus modernizavimas“</t>
  </si>
  <si>
    <t>Atliktas Maisto gamybos skyriaus remontas proc.</t>
  </si>
  <si>
    <t xml:space="preserve">Įsitraukti į sveikatinimo iniciatyvas, prevencines programas ir jas vykdyti </t>
  </si>
  <si>
    <t>Įgyvendinti projektą ,,Sveikos gyvensenos skatinimas Šiaulių mieste“</t>
  </si>
  <si>
    <t>Tikslinių grupių asmenys, kurie dalyvavo informavimo, švietimo ir mokymo renginiuose bei sveikatos raštingumą didinančiose veiklose sk.</t>
  </si>
  <si>
    <t>453</t>
  </si>
  <si>
    <t>Vykdyta maudyklų vandens kokybės stebėsena proc.</t>
  </si>
  <si>
    <t>0,8</t>
  </si>
  <si>
    <t>0,3</t>
  </si>
  <si>
    <t>35</t>
  </si>
  <si>
    <t>200</t>
  </si>
  <si>
    <t>5</t>
  </si>
  <si>
    <t>70</t>
  </si>
  <si>
    <t>2000</t>
  </si>
  <si>
    <t>700</t>
  </si>
  <si>
    <t>Suteiktų konsultacijų mokiniams skaičius /1000 mok.</t>
  </si>
  <si>
    <t>820</t>
  </si>
  <si>
    <t xml:space="preserve">Vaikų dalis, kurių tėvai buvo konsultuojami </t>
  </si>
  <si>
    <t>Organizuotų sveikatinimo renginių skaičius/1000 mok.</t>
  </si>
  <si>
    <t>Sveikatingumo renginiuose  dalyvavusių mokinių skaičius/1000 mok.</t>
  </si>
  <si>
    <t>1200</t>
  </si>
  <si>
    <t>Įgyvendinti projektą ,,Paramos priemonių tuberkulioze sergantiems asmenims įgyvendinimas Šiaulių mieste“</t>
  </si>
  <si>
    <t xml:space="preserve">Tuberkulioze sergantys pacientai, kuriems buvo suteiktos socialinės paramos priemonės tuberkuliozės ambulatorinio gydymo metu </t>
  </si>
  <si>
    <t>Teikti socialinės globos paslaugų asmenims su sunkia negalia</t>
  </si>
  <si>
    <t>Teikiamų paslaugų sk.</t>
  </si>
  <si>
    <t>Užtikrinti vienkartinės piniginės paramos skyrimą</t>
  </si>
  <si>
    <t xml:space="preserve">Įgyvendinti Užimtumo didinimo programą </t>
  </si>
  <si>
    <t>Teikti ilgalaikės, trumpalaikės ir dienos socialinės globos paslaugas senyvo amžiaus asmenims, suaugusiems asmenims su negalia ir vaikams su negalia</t>
  </si>
  <si>
    <t>Užtikrinti Šiaulių miesto savivaldybės socialinių paslaugų centro veiklą</t>
  </si>
  <si>
    <t>Teikiamų socialinių paslaugų sk.</t>
  </si>
  <si>
    <t>Įgyvendinti Būsto pritaikymo neįgaliesiems programą</t>
  </si>
  <si>
    <t>22</t>
  </si>
  <si>
    <t>Suaugusiesiems</t>
  </si>
  <si>
    <t>Vaikams</t>
  </si>
  <si>
    <t>4</t>
  </si>
  <si>
    <t>Užtikrinti Šiaulių miesto savivaldybės vaikų globos namų veiklą</t>
  </si>
  <si>
    <t xml:space="preserve">Užtikrinti Šiaulių miesto savivaldybės globos namų veiklą </t>
  </si>
  <si>
    <t>6</t>
  </si>
  <si>
    <t xml:space="preserve"> Didinti socialinių paslaugų prieinamumą</t>
  </si>
  <si>
    <t>Paslaugas gavusių asmenų (šeimų) sk.</t>
  </si>
  <si>
    <t>Užtikrinti socialinės globos paslaugų teikimą vaikams, likusiems be tėvų globos</t>
  </si>
  <si>
    <t>Globojamų vaikų skaičius šeimose</t>
  </si>
  <si>
    <t>Globojamų vaikų skaičius šeimynose</t>
  </si>
  <si>
    <t>Globojamų vaikų skaičius bendruomeniniuose vaikų globos namuose</t>
  </si>
  <si>
    <t>Socialinių globėjų skaičius globėjų centre</t>
  </si>
  <si>
    <t>Globojamų vaikų skaičius institucijose</t>
  </si>
  <si>
    <t>Atnaujinti dienos socialinės globos centro "Goda" pastatą (Žalgirio g.3)</t>
  </si>
  <si>
    <t>Atnaujintas pastato A korpusas</t>
  </si>
  <si>
    <t>Atnaujintas pastato B korpusas</t>
  </si>
  <si>
    <t>Rekonstruoti Šiaulių miesto savivaldybės socialinių paslaugų centro Paramos tarnybos pastatą (Stoties g.)</t>
  </si>
  <si>
    <t>Parengtas techninis projektas Remontuojamo pastato ploto dalis nuo viso pastato ploto</t>
  </si>
  <si>
    <t>Finansuoti socialinės reabilitacijos paslaugų neįgaliesiems bendruomenėje projektus</t>
  </si>
  <si>
    <t>Finansuojamų projektų sk.</t>
  </si>
  <si>
    <t xml:space="preserve">Skirti ir išmokėti išmokas ir kompensacijas </t>
  </si>
  <si>
    <t>33</t>
  </si>
  <si>
    <t>Kompensuoti transporto išlaidų bei specialiųjų lengvųjų automobilių įsigijimo išlaidas</t>
  </si>
  <si>
    <t>Užtikrinti išmokas Ginkluoto pasipriešinimo/rezistencijos/ dalyviams-kariams savanoriams</t>
  </si>
  <si>
    <t>Socialinės paramos įgyvendinimo programa-Šeimyna</t>
  </si>
  <si>
    <t>Skirti kitas išmokas</t>
  </si>
  <si>
    <t>Skirti socialinę paramą moksleiviams</t>
  </si>
  <si>
    <t xml:space="preserve">Kompensuoti keleivinio transporto vežėjų išlaidas (negautas pajamas) už lengvatinį keleivių vežimą reguliaraus susisiekimo maršrutais  </t>
  </si>
  <si>
    <t>8000</t>
  </si>
  <si>
    <t xml:space="preserve">Teikti dušo paslaugas </t>
  </si>
  <si>
    <t>2400</t>
  </si>
  <si>
    <t>Vaikų, gaunančių paslaugas, sk</t>
  </si>
  <si>
    <t>130</t>
  </si>
  <si>
    <t xml:space="preserve">Organizuoti vasaros poilsį vaikams, patiriantiems socialinę riziką </t>
  </si>
  <si>
    <t xml:space="preserve">Užtikrinti vaikų dienos centrų veiklą </t>
  </si>
  <si>
    <t>Apmokėti savivaldybei nuosavybės teise priklausančių būstų eksploatavimo, administravimo,kaupimo, nuomos mokesčio surinkimo, komunalinių mokesčių, remonto išlaidas</t>
  </si>
  <si>
    <t>Apmokėti savivaldybei  nuosavybės teise priklausančio nekilnojamojo turto renovacijos išlaidas</t>
  </si>
  <si>
    <t>Sumokėti socialiai remtinų piliečių palūkanas už paskolas</t>
  </si>
  <si>
    <t>Didinti savivaldybės būsto fondą</t>
  </si>
  <si>
    <t>Socialinių išmokų ir kompensacijų skyrius (09) poskyrio vedėja  I. Jencienė</t>
  </si>
  <si>
    <t>KT (VB)</t>
  </si>
  <si>
    <t>Padengtos išlaidos proc.</t>
  </si>
  <si>
    <t>Nupirktų būstų sk.</t>
  </si>
  <si>
    <t>Kompensuoti būsto nuomos ar išperkamosios būsto nuomos mokesčių dalies mokėjimą</t>
  </si>
  <si>
    <t xml:space="preserve">Užtikrinti kraitelio skyrimą šeimoms, susilaukusioms kūdikio </t>
  </si>
  <si>
    <t>Socialinių paslaugų skyrius (08) E. Čičelienė, Civilinės metrikacijos skyrius (10) V. Melenienė</t>
  </si>
  <si>
    <t>Skirtų kraitelių sk.</t>
  </si>
  <si>
    <t>Užtikrinti Savivaldybės administracijos finansinį, ūkinį ir materialinį aptarnavimą</t>
  </si>
  <si>
    <t>Išnuomota biuro technikos vnt.</t>
  </si>
  <si>
    <t>Įsigyta kompiuterinės technikos vnt</t>
  </si>
  <si>
    <t>Įsigyta organizacinės technikos vnt.</t>
  </si>
  <si>
    <t>Įsigyta programinė įranga vnt.</t>
  </si>
  <si>
    <t>Įsigyta duomenų saugyklų vnt.</t>
  </si>
  <si>
    <t xml:space="preserve">Eksploatuojama kompiuterių vnt. </t>
  </si>
  <si>
    <t>Išnuomota  programinės įrangos licencijų vnt.</t>
  </si>
  <si>
    <t>Užtikrinti Savivaldybės tarybos ir Savivaldybės tarybos ir mero sekretoriato finansinį, ūkinį ir materialinį aptarnavimą</t>
  </si>
  <si>
    <t>Užtikrinti finansinį, ūkinį ir materialinį Kontrolės ir audito tarnybos aptarnavimą</t>
  </si>
  <si>
    <t>Administruoti Savivaldybės administracijos pajamų lėšas (spec. lėšas)</t>
  </si>
  <si>
    <t>Deklaruoti gyvenamąją vietą</t>
  </si>
  <si>
    <t>Teikti duomenis Valstybės registrui</t>
  </si>
  <si>
    <t>Teikti pirminę teisinę pagalbą</t>
  </si>
  <si>
    <t>Nagrinėti nuosavybės teisių atkūrimą</t>
  </si>
  <si>
    <t>Tvarkyti Gyventojų registrą</t>
  </si>
  <si>
    <t>Vykdyti valstybinės kalbos vartojimo kontrolę</t>
  </si>
  <si>
    <t>Užtikrinti vaikų teisių apsaugą</t>
  </si>
  <si>
    <t>Užtikrinti jaunimo teisių apsaugą</t>
  </si>
  <si>
    <t>Administruoti mobilizaciją</t>
  </si>
  <si>
    <t>Vykdyti žemės ūkio funkcijas</t>
  </si>
  <si>
    <t>Administruoti Užimtumo didinimo programą</t>
  </si>
  <si>
    <t>Administruoti socialines pašalpas</t>
  </si>
  <si>
    <t>Administruoti kompensacijas</t>
  </si>
  <si>
    <t xml:space="preserve">Administruoti socialinę paramą mokiniams </t>
  </si>
  <si>
    <t>Administruoti socialinę globą</t>
  </si>
  <si>
    <t>19</t>
  </si>
  <si>
    <t>Administruoti valstybinės žemės valdymą</t>
  </si>
  <si>
    <t>Administruoti būsto nuomos ar išperkamosios būsto nuomos mokesčių dalies kompensacijas</t>
  </si>
  <si>
    <t>Užtikrinti informacijos apie neveiksnių asmenų būklę persvarstymą</t>
  </si>
  <si>
    <t>Įgyvendinti projektą „Paslaugų ir asmenų aptarnavimo kokybės gerinimas“</t>
  </si>
  <si>
    <t>Patobulinti viešojo administravimo pasl. organizavimo ir teikimo procesai vnt.</t>
  </si>
  <si>
    <t>Įgyvendinti projektą „Gyventojų kortelės integravimas į teikiamų paslaugų valdymą Jelgavos ir Šiaulių savivaldybėse“</t>
  </si>
  <si>
    <t>Įdiegta gyventojų kortelė</t>
  </si>
  <si>
    <t>Sukurti Savivaldybės atvirų duomenų bazę</t>
  </si>
  <si>
    <t>Sukurta ir įdiegta informacinė duomenų bazė</t>
  </si>
  <si>
    <t>Parengti techniniai projektai ir įgyvendintos inžinerinės paslaugos proc.</t>
  </si>
  <si>
    <t>Vykdyti projektavimą ir kitas inžinerines paslaugas</t>
  </si>
  <si>
    <t>Įgyvendinti projektą „Civilinės saugos sistemos gerinimas Šiaulių ir Jelgavos miestuose (saugios savivaldybės koncepsija)“</t>
  </si>
  <si>
    <t>Skatinti nevyriausybinių organizacijų veiklą ir užtikrinti jų plėtrą</t>
  </si>
  <si>
    <t>Paremtų iniciatyvų sk./dalyvių sk.</t>
  </si>
  <si>
    <t>Įregistruotų ir  perregistruotų NVO sk.</t>
  </si>
  <si>
    <t>40/2000</t>
  </si>
  <si>
    <t>Vykdyti paskolų grąžinimą, palūkanų už paskolas mokėjimą ir kitus finansinius  įsipareigojimus</t>
  </si>
  <si>
    <t>Kompensuoti UAB „Busturas“ nuostolius, susidariusius vykdant keleivinio kelių transporto viešųjų paslaugų įsipareigojimus</t>
  </si>
  <si>
    <t>Administruoti rinkliavą  Šiaulių miesto viešosiose prekybos vietose</t>
  </si>
  <si>
    <t>Užtikrintas rinkliavos organizavimas</t>
  </si>
  <si>
    <t>Tvarkyti užterštas teritorijas Šiaulių mieste</t>
  </si>
  <si>
    <t>Nuklono g. rekonstrukcija</t>
  </si>
  <si>
    <t>Statybos ir renovacijos skyrius, vedėjas E. Vaičeliūnas</t>
  </si>
  <si>
    <t>Ekonomikos ir investicijų skyrius (03), vedėja K. Šmidtienė</t>
  </si>
  <si>
    <t>Išvalytų laisvų sklypų</t>
  </si>
  <si>
    <t xml:space="preserve">Iškeltų inžinerinių tinklų </t>
  </si>
  <si>
    <t>Apmokėtos biudžetinių įstaigų stogų avarinių remonto darbų išlaidos</t>
  </si>
  <si>
    <t xml:space="preserve">Įsigytų ir sumontuotų švieslenčių sistemų </t>
  </si>
  <si>
    <t xml:space="preserve">Atliktų pastato Dainų g. 35, Šiauliai teritorijos aptvėrimo darbų </t>
  </si>
  <si>
    <t xml:space="preserve">Finansuota neįgaliųjų sporto organizacijų projektų </t>
  </si>
  <si>
    <t>Vykdyti neformaliojo vaikų švietimo programas savivaldybės sporto mokymo įstaigose</t>
  </si>
  <si>
    <t>Įgyvendinti projektą „Mokyklų aprūpinimas gamtos ir technologinių mokslų priemonėmis“</t>
  </si>
  <si>
    <t>ES(LIK)</t>
  </si>
  <si>
    <t>Užtikrinti socialinių globėjų centro veiklą</t>
  </si>
  <si>
    <t>Socialinių paslaugų skyrius (08), 191015237, 145746984</t>
  </si>
  <si>
    <t>Įsigytų triukšmo matuoklių</t>
  </si>
  <si>
    <t>Remti bendruomenių veiklą savivaldybėje</t>
  </si>
  <si>
    <t xml:space="preserve">Dalyvavusių organizacijų </t>
  </si>
  <si>
    <t xml:space="preserve">Bendruomeninių organizacijų </t>
  </si>
  <si>
    <t xml:space="preserve">Finansuotų projektų </t>
  </si>
  <si>
    <t xml:space="preserve">Įgyvendintų veiklų </t>
  </si>
  <si>
    <t xml:space="preserve">Savanorių pagal sudarytas savanoriškos veiklos sutartis </t>
  </si>
  <si>
    <t>Vykdyti Savivaldybės kitus įsipareigojimus</t>
  </si>
  <si>
    <t>Apskaitos skyrius (04), vedėja I. Mirončikienė</t>
  </si>
  <si>
    <t>Architektūros, urbanistikos ir paveldosaugos skyrius (05)</t>
  </si>
  <si>
    <t>Architektūros, urbanistikos ir paveldosaugos skyrius (05) V. Čėsnaitė, D. Jasnauskienė</t>
  </si>
  <si>
    <t>Architektūros ir urbanistikos skyrius (05)R. Mazuraitienė</t>
  </si>
  <si>
    <t>Architektūros, urbanistikos ir paveldosaugos skyrius (05) K.Vaičekauskienė</t>
  </si>
  <si>
    <t>Architektūros, urbanistikos ir paveldosaugos skyrius (05) R. Bekerytė,  I. Vingrienė</t>
  </si>
  <si>
    <t>Architektūros, urbanistikos ir paveldosaugos skyrius (05) I. Vingrienė</t>
  </si>
  <si>
    <t>Architektūros, urbanistikos ir paveldosaugos skyrius (05) M. Antanavičius</t>
  </si>
  <si>
    <t>Architektūros, urbanistikos ir paveldosaugos skyrius (05) V. Žilinskas</t>
  </si>
  <si>
    <t>Architektūros, urbanistikos ir paveldosaugos skyrius (05) L. Pročkienė</t>
  </si>
  <si>
    <t xml:space="preserve"> R.  Bekerytė, I. Vingrienė,  V. Čėsnaitė,  B. Beinorienė, O. Ivanovas, D. Jasnauskienė, J. Varapnickas, M. Antanavičius, Ekonomikos ir investicijų skyrius (03) A. Petkuvienė</t>
  </si>
  <si>
    <t xml:space="preserve"> R.  Bekerytė, Varapnickas, M. Antanavičius, D. Kundrotienė, Statybos ir renovacijos skyrius(06) R. Gaigalas</t>
  </si>
  <si>
    <t>Šiaulių miesto savivaldybės administracijos Kultūros skyrius (13) , vyr. specialistė Ž. Tamutienė</t>
  </si>
  <si>
    <t>Kultūros skyrius (13), vyr. specialistė Ž. Tamutienė</t>
  </si>
  <si>
    <t>Kultūros įstaigos</t>
  </si>
  <si>
    <t>Šiaulių miesto savivaldybės administracijos Kultūros skyrius (13) D. Kinčinaitienė</t>
  </si>
  <si>
    <t>Statybos ir renovacijos skyrius (06),  R. Gaigalas</t>
  </si>
  <si>
    <t>VšĮ Regiono atliekų tvarkymo centras (145787276), Miesto ūkio ir aplinkos sk. vyr. specialistė D. Motkevičiūtė</t>
  </si>
  <si>
    <t>Projektų valdymo skyrius (20) A. Berginienė</t>
  </si>
  <si>
    <t>Miesto ūkio ir aplinkos skyrius  (07) D.Motkevičiūtė, L.Rimkuvienė,  Jaunųjų gamtininkų centras (190539984), direktorius G. Oliškevičius</t>
  </si>
  <si>
    <t>Civilinės saugos, viešosios tvarkos ir sanitarijos skyrius (18)  L. Gadliauskas</t>
  </si>
  <si>
    <t>Civilinės saugos, viešosios tvarkos ir sanitarijos skyrius (18) L. Gadliauskas, P. Stočkus, Projektų valdymo skyrius (20) I. Džiaugienė</t>
  </si>
  <si>
    <t>Miesto ūkio ir aplinkos skyrius (07) Medelyno seniūnas V. Kardašius, Rėkyvos seniūnija seniūnė E. Šimkevičienė</t>
  </si>
  <si>
    <t xml:space="preserve">vyr. specislistė V.Žutautė; </t>
  </si>
  <si>
    <t xml:space="preserve"> pavaduotoja D.Mačernė</t>
  </si>
  <si>
    <t xml:space="preserve">  vyr. specialistas R.Pielikys</t>
  </si>
  <si>
    <t xml:space="preserve"> vyr. specialistas R.Pielikys</t>
  </si>
  <si>
    <t xml:space="preserve"> vyr. specialistė D. Kundrotienė </t>
  </si>
  <si>
    <t xml:space="preserve"> vyr. specialistas V.Gilys</t>
  </si>
  <si>
    <t xml:space="preserve"> vedėjo pavaduotoja D. Mačernė</t>
  </si>
  <si>
    <t xml:space="preserve">Miesto ūkio ir aplinkos skyrius (07)vyr. specialistai V.Žutautė, R.Pielikys, D. Kundrotienė , D. Mažulienė, D.Mačernė,  J. Sodienė, </t>
  </si>
  <si>
    <t>Ekonomikos ir investicijų skyrius (03),vyr. specialistė B.Bendžiuvienė, VšĮ Verslo inkubatorius (145470016), direktorius A. Valys</t>
  </si>
  <si>
    <t>Turto  valdymo poskyris (03)vyr. specialistė  Poplevičienė</t>
  </si>
  <si>
    <t>Ekonomikos ir investicijų skyrius (03),vyr. specialistė  A. Lencienė</t>
  </si>
  <si>
    <t>Turto  valdymo poskyris (03) I. Krugiškienė</t>
  </si>
  <si>
    <t xml:space="preserve"> Turto  valdymo poskyris (03)  I. Krugiškienė</t>
  </si>
  <si>
    <t>Turto  valdymo poskyris (03)vyr. specialistės D.Janilionienė, D. Bundzinskienė, Kūno kultūros ir sporto skyrius vyr. specialistas M. Bezaras</t>
  </si>
  <si>
    <t>Turto valdymo poskyris (03)vyr. specialistas V. Matuzas</t>
  </si>
  <si>
    <t xml:space="preserve">Kūno kultūros ir sporto skyrius (11),vedėjas G. Jasiūnas,  sporto mokymo įstaigos </t>
  </si>
  <si>
    <t>Kūno kultūros ir sporto skyrius (11),Lengvosios atletikos ir sveikatingumo centras (145914695) ir kitos miesto sporto organizacijos</t>
  </si>
  <si>
    <t>Švietimo skyrius (12),vyr. specialistės R. Stankuvienė, S. Sabaliauskienė, vyr. kompiuterinikas G. Šlapaitis</t>
  </si>
  <si>
    <t>Švietimo skyrius (12)vyr. specialistė S. Verenkaitė-Bubliauskienė</t>
  </si>
  <si>
    <t>Švietimo skyrius (12)vyr. specialistės D. Vaičiulienė, R. Šeškienė, S. Sabaliauskienė,  G. Juškienė</t>
  </si>
  <si>
    <t>Švietimo skyrius  (12),vyr. specialistė G. Juškienė</t>
  </si>
  <si>
    <t>Švietimo skyrius  (12), vyr. specialistė S. Sabaliauskienė</t>
  </si>
  <si>
    <t>Švietimo skyrius (12)vyr. specialistės R. Biknienė, R. Šeškienė, S. Sabaliauskienė, A. Berzinienė, S. Verenkaitė-Bubliauskienė</t>
  </si>
  <si>
    <t>Švietimo skyrius (23),vyr. specialistė G. Juškienė</t>
  </si>
  <si>
    <t>Švietimo skyrius (12) vyr. specialistės D. Vaičiulienė, R. Šeškienė</t>
  </si>
  <si>
    <t>Švietimo skyrius (12), vyr. specialistės D. Vaičiulienė, R. Šeškienė</t>
  </si>
  <si>
    <t>Švietimo skyrius (12) Neformaliojo švietimo įstaigų vadovai</t>
  </si>
  <si>
    <t>Švietimo skyrius (12)  vyr. specialistė D. Vaičiulienė</t>
  </si>
  <si>
    <t>Švietimo centras (300056938) direktorius A. Šarkus</t>
  </si>
  <si>
    <t>Projektų valdymo skyrius (20) I. Mituzaitė,  Statybos ir renovacijos skyrius (06)vyr. specialistė J. Franckevičienė</t>
  </si>
  <si>
    <t>Kūno kultūros ir sporto skyrius (11), vyr. spec. M.Bezaras,, Projektų valdymo skyrius (20), I. Džiaugienė, Statybos ir renovacijos skyrius (06), vyr. specialistės J. Franckevičienė, D. Kundrotienė</t>
  </si>
  <si>
    <t>J. Janonio gimnazijos direktorius R. Budraitis, vyr. specialistė S. Sabaliauskienė, Projektų valdymo skyrius (20) I.Mituzaitė,  Statybos ir renovacijos skyrius (06) vyr. specialistas R. Gaigalas</t>
  </si>
  <si>
    <t>Švietimo skyrius  (12),  Statybos ir renovacijos skyrius (06) vyr. Specialistė J. Franskevičienė</t>
  </si>
  <si>
    <t>Švietimo skyrius (12), Statybos ir renovacijos skyrius (06)vyr. specialistė L. Petraitienė</t>
  </si>
  <si>
    <t>Švietimo skyrius (12), Miesto ūkio ir aplinkos skyrius (07) vyr. specialistė Viktorija Žutautė</t>
  </si>
  <si>
    <t>Švietimo skyrius (12), Statybos ir renovacijos skyrius (06), vyr. specialistai R. Gaigalas, J. Franckevičienė,
 D. Kundrotienė</t>
  </si>
  <si>
    <t>Švietimo skyrius (12),  Statybos ir renovacijos skyrius (06) vyr. specialistas R. Gaigalas</t>
  </si>
  <si>
    <t>Švietimo skyrius (12),  Statybos ir renovacijos skyrius (06)vyr. specialistė L. Petraitienė, Projektų valdymo skyrius (20)vyr. specialistė I.  Mituzaitė</t>
  </si>
  <si>
    <t>Projektų valdymo skyrius (20), vyr. specialistė G.  Chrapač,  Statybos ir renovacijos skyrius (06)vyr. specialistas R. Gaigalas</t>
  </si>
  <si>
    <t>Projektų valdymo skyrius (20), vyr. specialistė G.  Chrapač,  Statybos ir renovacijos skyrius (06)vyr. specialistė L. Petraitienė</t>
  </si>
  <si>
    <t>Projektų valdymo skyrius (20), vyr. specialistė G.  Chrapač,  Statybos ir renovacijos skyrius (06) vyr. specialistė  J. Franckevičienė</t>
  </si>
  <si>
    <t>Jaunųjų gamtininkų centro (190539984), direktorius G. Oliškevičius</t>
  </si>
  <si>
    <t>Normundo Valterio jaunimo mokyklos (195472272) direktorius N. Kondrotas</t>
  </si>
  <si>
    <t>Sveikatos skyrius (17), vedėja V. Palčiauskienė,  VšĮ Šiaulių centro poliklinika (145370959), direktorė I. Tamosinaitė</t>
  </si>
  <si>
    <t>Sveikatos skyrius (17) Vyr. specialistė K. Strupienė</t>
  </si>
  <si>
    <t>Šiaulių miesto savivaldybės visuomenės sveikatos biuras (300605778), direktorė Henrieta Garbenienė, Projektų valdymo skyrius (20) Vyr. specialistė D. Dovidaitytė</t>
  </si>
  <si>
    <t>Sveikatos skyrius (17) Vyr. specialiatė K. Strupienė, Šiaulių sporto mokykla ,,Atžalynas" 14591461</t>
  </si>
  <si>
    <t xml:space="preserve">Sveikatos skyrius (17), Projektų valdymo skyrius (20) vyr. specialistė D. Dovidaitytė </t>
  </si>
  <si>
    <t>Socialinių paslaugų skyrius (08) vyr. specialistės V. Sargūnienė ir D. Vasiliauskienė, vyresn. specialistė R. Urmonienė</t>
  </si>
  <si>
    <t>Socialinių paslaugų skyrius (08)vyresn. specialistė R. Grybauskienė</t>
  </si>
  <si>
    <t>Socialinių paslaugų skyrius (08) vyr. specialistė  V. Bacevičienė</t>
  </si>
  <si>
    <t>Socialinių paslaugų skyrius (08) vyr. specialistės  V. Sargūnienė ir D. Vasiliauskienė</t>
  </si>
  <si>
    <t xml:space="preserve"> Statybos ir renovacijos skyrius (06)  R. Gaigalas vyr. specialistas</t>
  </si>
  <si>
    <t>Socialinių paslaugų skyrius (08),  Šiaulių miesto savivaldybės globos namai (191784958), direktorė D. Akaveckienė</t>
  </si>
  <si>
    <t>Projektų valdymo sk, (20) I. Mituzaitė, Socialinių paslaugų skyrius (08), Socialinių paslaugų centras (145746984),  Globos namai (191784958)</t>
  </si>
  <si>
    <t>Socialinių paslaugų skyrius (08)vyr. specialistė V. Bacevičienė</t>
  </si>
  <si>
    <t>Socialinių paslaugų skyrius (08), Šiaulių miesto savivaldybės globos namai (191784958), direktorė D. Akaveckienė, Projektų valdymo skyrius (20)   I. Mituzaitė, Statybos ir renovacijos skyrius (06)  vyr. specialistė
J. Franckevičienė,</t>
  </si>
  <si>
    <t>Socialinių paslaugų skyrius (08) Socialinių paslaugų centras (145746984), direktorė V. Šalnienė, Statybos ir renovacijos skyrius (06) vyr. specialistė J. Franckevičienė</t>
  </si>
  <si>
    <t>Socialinių paslaugų skyrius (08) vyresn. specialistė V.  Slavickienė</t>
  </si>
  <si>
    <t>Socialinių išmokų ir kompensacijų skyrius (09)vyr. specialistės  I. Kukanauzienė , vyr. specialistė V.Levickienė</t>
  </si>
  <si>
    <t>Socialinės paramos skyrius (20) vyr. specialistė D.Gedrimaitė- Šukienė , vyr.specialistė V.Levickienė</t>
  </si>
  <si>
    <t>Socialinių išmokų ir kompensacijų skyrius (09) vyr. specialistė D.Gedrimaitė - Šukienė, vyr. specialistė V.Levickienė</t>
  </si>
  <si>
    <t>Socialinių išmokų ir kompensacijų skyrius (09) vyr. specialistės  I. Kukanauzienė, V.Levickienė</t>
  </si>
  <si>
    <t>Socialinių išmokų ir kompensacijų skyrius (09)  vyr. specialistės  I. Kukanauzienė, V.Levickienė</t>
  </si>
  <si>
    <t>Socialinių išmokų ir kompensacijų skyrius (09) Socialinių išmokų ir kompensacijų skyrius (09)  vyr. specialistės  I. Kukanauzienė, V.Levickienė</t>
  </si>
  <si>
    <t>Socialinių išmokų ir kompensacijų skyrius (09) vyr. specialistė V.Levickienė</t>
  </si>
  <si>
    <t>Socialinių išmokų ir kompensacijų skyrius (09)  vyr. specialistė S.Malinauskaitė, vyr.specialistė V.Levickienė</t>
  </si>
  <si>
    <t>Ekonomikos ir investicijų skyrius (03),  A. Lencienė</t>
  </si>
  <si>
    <t>Socialinių paslaugų skyrius (08) vyr. specialistė D. Vasiliauskienė</t>
  </si>
  <si>
    <t>Socialinių paslaugų skyrius (08) vyr. specialistė  I. Linkevičienė</t>
  </si>
  <si>
    <t>Socialinių išmokų ir kompensacijų skyrius (09)  I. Jencienė</t>
  </si>
  <si>
    <t>Socialinių išmokų ir kompensacijų skyrius (09), Socialinių paslaugų skyrius (08), Projektų valdymo skyrius (20) A. Berginienė</t>
  </si>
  <si>
    <t>Socialinių išmokų ir kompensacijų skyrius (09)  Ij.Jencienė</t>
  </si>
  <si>
    <t>Apskaitos skyrius (06), Bendrųjų reikalų skyrius (15)</t>
  </si>
  <si>
    <t>Apskaitos skyrius (04), vedėja I. Mirončikienė, Bendrųjų reikalų skyrius (15), vedėjas G.Skurkis</t>
  </si>
  <si>
    <t>Sveikatos skyrius (16)</t>
  </si>
  <si>
    <t>Bendrųjų reikalų skyrius(15) D. Grigienė, Projektų valdymo skyrius (20) I. Džiaugienė</t>
  </si>
  <si>
    <t xml:space="preserve"> Projektų valdymo skyrius (20), Giedrė Chrapač, Bendrųjų reikalų skyrius  (15) D. Grigienė </t>
  </si>
  <si>
    <t xml:space="preserve">Bendrųjų reikalų skyrius  (15) D. Grigienė  </t>
  </si>
  <si>
    <t>Civilinės saugos, viešosios tvarkos ir sanitarijos skyrius (18) vyr. specialistas P. Stočkus</t>
  </si>
  <si>
    <t>Projektų valdymo skyrius (20) I. Džiaugienė, Civilinės saugos, viešosios tvarkos ir sanitarijos skyrius (18)vyr. specialistė I. Rinkevičė</t>
  </si>
  <si>
    <t>Nevyriausybinių  organizacijų koordinatorius (23) N. Zavadskienė</t>
  </si>
  <si>
    <t>Projektų valdymo skyrius (20) vyr. specialistė K. Jasaitienė</t>
  </si>
  <si>
    <t>Strateginio planavimo ir finansų skyrius (02)vyr. specialistė D. Rafanavičienė</t>
  </si>
  <si>
    <t>Ekonomikos ir investicijų skyriaus (03) Turto valdymo poskyrio vedėja I. Krugiškienė</t>
  </si>
  <si>
    <t>Miesto ūkio ir aplinkos skyrius (07) L.Grikšas, Ekonomikos ir investicijų skyrius (03)V. Lašinienė</t>
  </si>
  <si>
    <t>Civilinės saugos, viešosios tvarkos ir sanitarijos skyrius (18) L. Gadliauskas</t>
  </si>
  <si>
    <t xml:space="preserve">1) Parengtas Bendrojo plano dalies koregavimas, patvirtintas Šiaulių miesto savivaldybės tarybos 2018 m. balandžio 5 d. sprendimu Nr. T-87.  2) Parengtas Šiaulių miesto bendrojo plano dalies - Prekybos centrų išdėstymo scemų koregavimas, patvirtintas Šiaulių miesto savivaldybės tarybos 2018 m. kovo 1 d. sprendimu Nr. T-24. 3) Parengtas Šiaulių miesto bendrojo plano dalies "Kraštovaizdžio ir Nekilnojamojo kultūros paveldo tvarkymas" koregavimas, patvirtintas Šiaulių miesto savivaldybės tarybos 2018 m. gruodžio 27 d. sprendimu Nr. T-473 </t>
  </si>
  <si>
    <t>1) Parengtas Šiaulių miesto paviršinių nuotekų tvarkymo infrastruktūros plėtros specialusis planas, patvirtintas Šiaulių miesto savivaldybės tarybos 2018 m. spalio 4 d. sprendimu Nr. T-346.</t>
  </si>
  <si>
    <t xml:space="preserve">2) Parengtas Salduvės parko teritorijos, Šiauliuose, detaliojo plano koregavimas, patvirtintas Šiaulių miesto savivaldybės administracijos direktoriaus 2018 m. rugpjūčio 31 d. įsakymu Nr. A-1468. </t>
  </si>
  <si>
    <t>Pagal sutartį apmokėta dalis darbų, likusi dalis turėjo būti apmokėta rengėjui pateikus visas bylas, tačiau rengėjas bylas sugebėjo pateikti tik 2019 m. sausio mėn. Pritaikius delspinigius turės būti apmokėta 2019 m. 18,6 tūkst. Eur.</t>
  </si>
  <si>
    <t>Buvo planuota parengti Kvartalo tarp Žemaitės, Vilniaus, Dvaro gatvių ir Aušros alėjos detalųjį planą, tačiau, DP rengimas užsitęsė dėl trečiųjų šalių veiksmų ir per tą laiką 2018-04-05 Taryba sprendimu Nr. T-87 patvirtino Šiaulių m. BP koregavimą, kuriame įrašytas papildomas reglamentas - rengiant uGC-P (pagrindinio centro zonoje) teritorijų planavimo dokumentą, būtina „Teritorijų morfotipams nustatyti užstatymo reglamentai gali būti tikslinami tik parengus projektinius pasiūlymus su erdvine jų poveikio analize vidaus erdvėms, panoramoms ir siluetui, kuriais įrodoma, kad nebus užgožtos teritorijos dominantės ir akcentai ar sumenkintos urbanistinės vietovės ir/ar pavienio objekto vertingosios savybės". Dėl šio naujai atsiradusio reglamento VTPSI nepritarė DP tvirtinimui, todėl DP rengimo procedūros nutrauktos.                                        Liko nepanaudotos tikslinės lėšos (iš žemės pardavimo lėšų), kurios persikelia į 2019 m.</t>
  </si>
  <si>
    <t>Vyksta Aukštabalio gatvės tęsinio paėmimo visuomenės poreikiams procedūros. Dėl jo baigties neprognozuojame, nes vyksta teisminiai ginčai su E. Danilovu.</t>
  </si>
  <si>
    <t>Parengta 237 žemės sklypo kadastriniai matavimų, iš jų 179 gatvių juostos žemės sklypai. Parengta 16 žemės sklypų formavimo ir pertvarkymo projektai. 84 žemės sklypams atlikti veiksmai Nekilnojamojo turto registre (žemės sklypų, servitutų įregistravimas, kadastro duomenų keitimas ir kt).</t>
  </si>
  <si>
    <t>Lėšos naudojamos pagal poreikį. Liko nepanaudotos tikslinės lėšos (iš žemės pardavimo lėšų).</t>
  </si>
  <si>
    <t>1) Įgyvendintas K. Reisono įamžinimo projektas ir realizacija, t. y. parengtas projektas ir atlikti meninio akcento pagaminimo bei montavimo darbai ant Vilniaus g. 134 pastato sienos. 2) Pasiruošta Lietuvos valstybės atkūrimo šimtmečiui, atlikta nuomos paslauga - LED šviečianti instaliacija (skaičius 100) suformuota iš trijų 2D elementų apipinta lemputėmis.</t>
  </si>
  <si>
    <t>Vykdomi trys projektai: 1) Paminklo "Tautos laisvė" idėjos konkursas ir realizacija. 2) Pasaulio teisuolių įamžinimas Pasaulio teisuolių skvere Ežero g. 18. 3) Žudynių vietos Aviacijos g. įamžinimo projekto parengimo paslauga ir jo įgyvendinimas.                 Konkursus administruojanti "Žalia linija" nespėjo įsisavinti lėšų, kurios buvo numatytos premijoms išmokėti.  Pagal 2017 m. gruodžio 14 d. sutartį Nr. SŽ-1615 "Paminklo Tautos Laisvei Šiaulių mieste Prisikėlimo aikštėje sukūrimas" terminas yra iki 2019-03-14, bet ne ilgiau kaip iki 2019-13-31. Pagal 2018 m. gegužės 11 d. sutartį Nr. SŽ-548 "Pročiūnų žudynių vietos įamžinimas ir prieigų kompleksinis sutvarkymas" ir "Pasaulio teisuolių skvero Vilniaus - Ežero gatvių sankirtoje ir prieigš kompleksinis sutvarkymas" terminas yra 2019-08-11, bet ne ilgiau kaip iki 2019-12-31. 4) Skvero prie Vilniaus g. 88 (ar kitoje vietoje) sutvarkymo, įrengiant V. Purono meninį akcentą "Centas", techninis projektas nebuvo pradėtas.</t>
  </si>
  <si>
    <t>Darbai atliekami pagal poreikį. Nebuvo poreikio, nebuvo objektų, kuriems reikalingas architektūrinis konkursas</t>
  </si>
  <si>
    <t>Priemonė įgyvendinta pagal 2018 m. rugsėjo 19 d. sutartį SŽ-1024 "Dėl savivaldybės biudžeto lėšų naudojimo priemonei įgyvendinti".</t>
  </si>
  <si>
    <t xml:space="preserve">Pagal su Kultūros paveldo centru 2016 m. gruodžio 14 d. pasirašytą sutartį Nr. SŽ-1579 "Objektų  vertingųjų savybių identifikavimo bei dokumentacijos (duomenų Kultūros vertybių registrui) parengimo paslauga", parengti 2 vnt. Nekilnojamojo kultūros paveldo objektų vertingųjų savybių identifikavimo dokumentai.  </t>
  </si>
  <si>
    <t>GeoMap kartu su AutoCAD Map 3D 1 metų prenumeratos pratęsimu. 2) Įsigyta Esri programinės įrangos ArcGIS for Server Workgroup Standard v.10.6 (iki 2 branduolių) serverio licencijos naujumo garantija ir metinis techninis aptarnavimas: Esri programinės įrangos ArcGIS for Desktop Standard v.10.6 pirminės tinklinės licencijos garantija ir metinis techninis aptarnavimas; Esri programinės įrangos ArcGIS for Desktop Basic v.10.6 vardinės pirminės licencijos naujumo garantija ir metinis techninis aptarnavimas; Esri programinės įrangos ArcGIS for Desktop Basic v.10.6 vardinės antrinės licencijos naujumo garantija ir metinis techninis aptarnavimas. 3) Programinės įragos "Akis Pro 2018" įmonės licencijos atnaujinimas, įskaitant vienerių metų naujumo garantiją ir techninį aptarnavimą</t>
  </si>
  <si>
    <t>Parengta 9 vnt. topografinių nuotraukų.</t>
  </si>
  <si>
    <t>Darbai atliekami pagal poreikį. Rengėjas nespėjo atlikti darbų, nes pasibaigė sutartis.</t>
  </si>
  <si>
    <t xml:space="preserve"> Parengta 13 teshninių projektų: 1) Kaštonų alėjos rekonstravimo projektas; 2) Aušros alėjos (nuo Žemaitės g. iki Varpo g.) viešųjų pastatų ir viešųjų erdvių prieigų rekonstravimo projektas; 3) Inžinerinių statinių rekonstravimo, kapitalinio remonto ir statybos, bei želdinių tvarkymo ir kūrimo teritorijoje ribojamoje Draugystės pr. ir  Vytauto, P. Višinskio, Dubijos gatvių projektas (Draugystės kvartalas); 4) Susisiekimo komunikacijų Šiaulių mieste (Vilniaus g. tarp Tilžės g. ir Draugystės pr. su prieigomis bei Vasario 16-osios g. tarp Trakų g. ir Vytauto g.) rekonstravimo techninis projekas (Vilniaus bulvaras); 5) Centrinio parko ir jo prieigų sutvarkymo techninio projekto parengimas; 6) P. Višinskio g. viešųjų erdvių sutvarkymo ir P. Višinskio gatvės rekonstravimo techninis projektas; 7) Žuvininkų ir Meškerių gatvių rekonstravimo projektas; 8) Eismo saugumo priemonių įdiegimo Šiaulių  mieste“ projektavimo paslaugos vykdymo priežiūra; 9) Teritorijos prie Vilniaus g.153A, Šiauliuose (Amfiteatro prieigos) sutvarkymo projektas; 10) Draugystės pr. rekonstravimo techninio projekto parengimas; 11) Šiaulių pramoninio parko laisvų sklypų užstatymo galimybių analizė; 12) Susisiekimo komunikacijų – Tilžės g. rekonstravimo, Gluosnių g. Šiaulių mieste paprastojo remonto projektas; 13) Pakruojo g. Šiauliuose rekonstravimo techninis projektas.</t>
  </si>
  <si>
    <t>Dėl užsitęsusių projektavimo procedūrų persikėlė į 2019 m.: 1) A. ir N. Zubovų parko (vad. Didždvariu) ir jo prieigų (S. Lukauskio gatvės) kompleksinio sutvarkymo projektas; 2) Inžinerinių statinių rekonstravimo, kapitalinio remonto ir statybos, bei želdinių tvarkymo ir kūrimo Talkšos ežero vakarinės pakrantės teritorijoje Žvyro g. 34, Šiauliuose projektas; 3) Inžinerinių statinių (susisiekimo komunikacijų, inžinerinių tinklų ir kt.) kapitalinio remonto, rekonstravimo ir statybos, bei želdinių tvarkymo ir kūrimo Dainų tako ir Lyros tako sklypuose ir prieigose, projektas; 4) Juliaus Janonio gimnazijos viešųjų erdvių stvarkymo techninis projektas; 5) Gegužių progimnazijos sporto aikštyno rekonstrukcija.</t>
  </si>
  <si>
    <t>Parengti 5 techniniai projektai: 1)Negyvenamojo mokslo paskirties pastato dalių (1C1/p, 1C3/p, C1/p, 2C1/p) Vytauto g. 113, Šiauliuose, paprastojo remonto, kapitalinio remonto, rekonstravimo ir nekilnojamojo turto objekto Un. Nr. 2994-0006-4014 padalinimo į du atskirus nekilnojamojo turto objektus projektas („Dagilėlio“ mokykla); 2) Negyvenamojo administracinės paskirties pastato dalies Trakų g. 39, Šiauliuose, paprastojo remonto projektas (1-oji muzikos mokykla); 3) Negyvenamojo mokslo paskirties pastato P.Višinskio g. 16, Šiauliuose, paprastojo remonto projektas („Juventos“ mokykla); 4) Negyvenamojo administracinės paskirties pastato dalies patalpų remonto (paprastojo ir/ar kapitalinio) ir paskirties keitimo, Vasario 16-osios g. 62, Šiauliuose, projektas (Koordinacinio socialinės informacijos ir operatyvaus valdymo centras); 5) Mokslo paskirties pastato rekonstravimo į globos namus (Goda, Žalgirio g. 3) atnaujinimo (modernizavimo) techninio darbo projekto koregavimas.</t>
  </si>
  <si>
    <t xml:space="preserve">Perskirsčius darbus tarp AUPS ir SRS, 01 programoje realiai nuo pat metų pradžios buvo planuojami 7 projektai, iš jų dėl užsitęsusių projektavimo procedūrų persikėlė į 2019 m. 2 projektai: 1) Inžinerinio statinio (kiti statiniai), žemės sklype Kad. Nr. 2901/0015:143, griovimo projektas (Salduvės statiniai); 2) Rėkyvos elingų techninis projektas. </t>
  </si>
  <si>
    <t>11/6185</t>
  </si>
  <si>
    <t>1/3      5</t>
  </si>
  <si>
    <t>3          6</t>
  </si>
  <si>
    <t xml:space="preserve">Rangos darbai nepradėti. </t>
  </si>
  <si>
    <t xml:space="preserve">Įvykdyti 43 kultūros projektai. 2018 metų kultūros projektų finansavimo konkursui pateiktos 109 paraiškos. 2018-02-19 Kultūros ekspertų komisijos posėdžio protokolu Nr. VAK-71, finansavimą rekomenduota skirti 45 kultūros projektams.  2018 m. Šiaulių miesto savivaldybės administracijos direktoriaus 2018 m. vasario 27 d. įsakymu Nr. A-268 skirta  70000 Eur 45 kultūros projektams. Tačiau koncertinė įstaiga Šiaulių valstybinis kamerinis choras „Polifonija“ neįvykdė projekto koncertas „Jekebso Jančevskio oratorija „No Letu zemes“ ir grąžino 4000 Eur ir VšĮ „Rimti veidai“ neįvykdė projekto Festivalis „Intecity Multimedia Art Festival“ ir grąžino 1900 Eur. </t>
  </si>
  <si>
    <t>21 biudžetinių įstaigų  projektas buvo finansuotas skiriant lėšas prie įstaigų asignavimų. Savivaldybės viešajai bibliotekai skirta 7,6 tūkst. Eur (4 projektai), Šiaulių dailės galerijai - 10 tūkst. Eur (2 projektai), Šiaulių miesto kultūros centrui „Laiptų galerija“ - 10 tūkst. Eur (3 projektai), Šiaulių kultūros centrui - 14,4 tūkst. Eur (9 projektai), Šiaulių miesto koncertinei įstaigai „Saulė“ 8 tūkst. Eur (2 projektai)</t>
  </si>
  <si>
    <t>Įteiktos 2 premijos Valstybinio šiaulių dramos teatro kūrybiniams darbuotojams - teatro aktoriams:  Monikai Šaltytei-Dovydavičienei už Mae vaidmenį spektaklyje Maria Irene Fornes „Dumblas“ (rež. Goda Palekaitė, Aaron Kahn (JAV)) ir Antanui Venckui už Henrio vaidmenį spektaklyje Maria Irene Fornes „Dumblas“ (rež. Goda Palekaitė, Aaron Kahn (JAV)); kultūros ir meno premijos: Eglei Bartkevičiūtei, akordeonininkei, Dainiui Trumpiui, dailininkui tapytojui, Gintautui Gascevičiui, muzikantui, Vaidotui Januliui, dailininkui grafikui;  paskirtos 4 stipendijos jauniesiems menininkams: Antanui Šeronui, dailininkui, Mildai Baronaitei-Gudeikienei, solistei, Eglei Narbutaitei, medijų meno atstovei, Benui Alejūnui, dailininkui; 1 premija už geriausią kultūrinės edukacijos projektą asociacijai „Fotografijos namai“ už Šiaulių miesto geriausią kultūrinės edukacijos projektą „Vasaros stovykla – mėgėjams ir profesionalams“</t>
  </si>
  <si>
    <t>2018 m. Jaunimo iniciatyvų finansavimo konkursui skirta 10 000 eurų (lėšų poreikis buvo 26 322 eurų), pateikta 16 paraiškų,  finansuota 11 projektų</t>
  </si>
  <si>
    <t xml:space="preserve"> Šiaulių jaunimo organizacijų asociacija „Apskritasis stalas“ grąžino 4 projektų nepanaudotas lėšas, tačiau dėl gauto ženklaus rėmėjų finansavimo projektai buvo  įgyvendinti </t>
  </si>
  <si>
    <t>Siekiant užtikrinti festivalių ir sporto renginių sėkmingą įgyvendinimą dalinis finansavimas 138,9 tūkst. Eur buvo numatytas 2018 m. Savivaldybės biudžete. 2018 m. buvo sudarytos 3 reprezentacinių Šiaulių miesto festivalių finansavimo sutartys (73,3 tūkst. Eur): su Šiaulių „Aušros“ muziejumi tarptautiniam Chaimo Frenkelio vilos vasaros festivaliui finansuoti, su koncertine įstaiga Šiaulių valstybinis kamerinis choras „Polifonija“ festivaliui „Resurrexit“ finansuoti ir asociacija „Ant rubežiaus“ Lietuvos, Latvijos ir Estijos kaimo muzikantų ir kapelijų festivaliui „Ant rubežiaus“ finansuoti. Dviems reprezentaciniams festivaliams įgyvendinti lėšos buvo skirtos  įstaigų asignavimuose: Šiaulių dailės galerijai šiuolaikinio meno ir mados festivaliui „Virus“ 35,6 tūkst. Eur, Šiaulių miesto koncertinei įstaigai „Saulė“ 30 tūkst. Eur</t>
  </si>
  <si>
    <t>Parengta 14 šių valstybinių švenčių minėjimo renginių sutarčių: Laisvės gynėjų dienos (1), Lietuvos valstybės atkūrimo dienos (3), Lietuvos nepriklausomybės atkūrimo dienos (2), Tarptautinės vaikų gynimo dienos (1), Gedulo ir vilties dienos (2), Valstybės (Lietuvos karaliaus Mindaugo karūnavimo) dienos (1), Joninių prie Rėkyvos ežero (1), Baltijos kelio ir Laisvės dienos (1),  Tarptautinės pagyvenusių žmonių dienos (2). Parengta 2018 m. Lietuvos dainų šventės „Vardan tos...“  1 sutartis. 2018 m. birželio 30 d. – liepos 6 d. Dainų šventėje dalyvavo 48 Šiaulių miesto kolektyvai, iš jų: 11 chorų, 8 folkloro kolektyvai, 2 liaudies instrumentų ansambliai, 3 liaudies instrumentų orkestrai, 11 liaudiškų šokių kolektyvų, 2 mėgėjų teatrai, 4 modernaus šokio grupės, 5 pučiamieji orkestrai ir choreografinė grupė, 1 tautodailininkas. Kolektyvai privalomas programas atliko 9 koncertuose. Iš viso delegaciją sudarė 1422 dalyviai, 10 organizacinės darbo grupės narių, 10 policijos savanorių, 5 medicinos darbuotojai</t>
  </si>
  <si>
    <t xml:space="preserve">2018 m. minint Lietuvos valstybės atkūrimo 100-metį, buvo parengta šventinė programa „Šimtmečio Šiauliai – miestas, pakilęs iš pelenų“, kuri vyko nuo vasario 13 d. iki kovo 11 d. Per šį laikotarpį įvyko 44 renginiai: šokių šventė, filmų retrospektyvs, koncertai, atminimo lentų Nepriklausomybės akto signatarams atidengimas, dainų ir šokių festivalis, parodos, teatralizuota akcija, šventinė jaunimo eisena, 3D projekcija „Atkurtai Lietuvai – 100“, meninės-literatūrinės akcijos, iškilmingas renginys „Šiaulių 3D istorija – miestas, pakilęs iš pelenų“, paskaitos, ekskursijos ir kt. </t>
  </si>
  <si>
    <t>2018 m. meninių akcentų kūrimo plenere „(Ne)atrasti Šiauliai“ trys pakviesti skulptoriai  įgyvendino savo kūrybinius sumanymus: Gintaras Linkevičius savo skulptūrą „Chameleonas“ įkėlė medin Vilniau g. prieš didždvario gimnaziją, Gintautas Lukošaitis sukūrė ir ant Salduvės kalno pastatė skulptūrą „Oxygen / Deguonis“ , o D. Jankausko-Duonio skulptūra „Nerimas“ paniro į Talkšą. Buvo panaudota skulptūrai nebūdinga medžiaga – polistireninis putplastis. 2018 m. grafičių meno plenero metu „Saulės pagrobimas III“ sukurti  6 kūriniai: 1. Architekto, menininko Daliaus Puzino kūrinys Talkšos ežero pakrantėje „Meilės kryptis“.
 2. Reda ir Arūnas Uogintai. „80 drugelių“. Šiaulių dramos teatro siena. Tilžės g. 155
 3. Beno Alejūno kūrinys „86 karta“. Trakų g. 193 
 4. Dalvis Udrys. „Šviečianti struktūra“. Vilniaus g. 245
 5. Živilė Spudytė „Miesto balandžiai“ (lipdukų serija). Viešos miesto erdvės.
 6. Rokas Blėdžius „Į saulę“. Tilžės g. 54</t>
  </si>
  <si>
    <t>Šiaulių dailės galerijoje surengtos 24 vaizduojamojo meno parodos. Šiaulių miesto kultūros centre „Laiptų galerija“ surengta 31 profesionaliojo meno paroda ir 6 vaikų ir jaunimo kūrybos parodos. Šiaulių miesto koncertinėje įstaigoje „Saulė“ įvyko 224 koncertai. Šiaulių miesto kultūros centras „Laiptų galerija“ surengė 32 folkloro koncertus, 43 profesionalios muzikos koncertus-teatro renginius, 4 vaikų ir jaunimo koncertus</t>
  </si>
  <si>
    <t>Parodų/ koncertų sk.</t>
  </si>
  <si>
    <t>57/273</t>
  </si>
  <si>
    <t>61/303</t>
  </si>
  <si>
    <t>Lankytojų / dalyvių-žiūrovų sk.</t>
  </si>
  <si>
    <t>361615/65100</t>
  </si>
  <si>
    <t>318026/33626</t>
  </si>
  <si>
    <t>Šiaulių kultūros centre „Laiptų galerija apsilankė 12000 lankytojų, 62490 dalyvių-žiūrovų; Šiaulių dailės gerijoje apsilankė 13685 lankytojai, Šiaulių miesto savivaldybės viešojoje bibliotekoje - 188219 lankytojų, Šiaulių miesto koncertinėje įstaigoje „Saulė“ - 83052 lankytojai, Šiaulių kultūros centro renginiuose - 21070 lankytojų, 91215 dalyvių-žiūrovų</t>
  </si>
  <si>
    <t>Renginių / projektų sk.</t>
  </si>
  <si>
    <t>1751/34</t>
  </si>
  <si>
    <t>1339/40</t>
  </si>
  <si>
    <t xml:space="preserve">Šiaulių miesto kultūros centre „Laiptų galerija“ įvyko 135 renginiai, Šiaulių dailės galerijoje - 24, Šiaulių kultūros centras suorganizavo 497 renginius, Šiaulių miesto savivaldybės viešoji biblioteka - 683 renginius. 2018 m. Šiaulių miesto kultūros centras „Laiptų galerija“ įgyvendino 9 kultūros projektus, Šiaulių dailės galerija - 4, Šiaulių miesto koncertinė įstaiga „Saulė“ - 6, Šiaulių kultūros centras - 12, Šiaulių miesto savivaldybės viešoji biblioteka - 9. </t>
  </si>
  <si>
    <t>Įkurtas 30 darbo vietų, su galimybe savarankiškai mokytis, 7 užsienio kalbų mokymosi centras;
įkurta interaktyvi Šeimų erdvė, joje apsilankė 3584 lankytojai; sukurtas edukacinio pobūdžio interaktyvus žaidimas su multimedijos stendu ir lietimui jautriu ekranu bei pristatytas skaitytojams</t>
  </si>
  <si>
    <t>2017 m. rugsėjo mėnesį pasirašyta rangos sutartis. 2018 m. vyko rangos darbai. ES lėšų likutis 119,6 tūkst. Eur  bus panaudotas 2019 metais</t>
  </si>
  <si>
    <t xml:space="preserve">2018 m. rugsėjo 6 d.Šiaulių miesto savivaldybės tarybos sprendimu Nr. T-312 pritarta, kad Šiaulių miesto koncertinė įstaiga „Saulė“ dalyvautų Lietuvos Respublikos kultūros ministrerijos konkurse dėl Europos Sąjungos fondų lėšų gavimo projekto įgyvendinimui. kadangi sėkmės atveju rangos darbus turėtų pirkti pati koncertinė įstaiga „Saulė“, Šiaulių miesto savivaldybės administracijos rangos darbų pirkimas buvo sustabdytas. Laukiama konkurso rezultatų, kurie turi paaikškėti 2019 m. I ketvirtį. </t>
  </si>
  <si>
    <t>Neužbaigti techninio projekto rengimo darbai. Rangos darbai nepradėti</t>
  </si>
  <si>
    <t>2018 m. atlikta 100 proc. objekto remonto, restauravimo ir kapitalinio remonto darbų, keičiant paskirtį į administracinę</t>
  </si>
  <si>
    <t xml:space="preserve">Projektuotojai vėluoja parengti techninį projektą, dėl šios priežasties nėra galimybės pradėti rangos darbų pirkimo procedūrų. Paskutiniu susitarimu buvo nustatytas terminas parengti techninį projektą iki 2019 m. vasario 1 d. </t>
  </si>
  <si>
    <t xml:space="preserve">Pasirašyta 2018-02-19 Patalpų nuomos sutartis Nr. S-18-029. Pildyta  interneto svetainė www.baltukelias.lt. Bendradarbiauta su partneriais kuriant projekto leidinius, „Baltų kelio“ centro koncepciją. Studijuota ir analizuota etnologinė medžiaga. Organizuoti partnerių susirinkimai, dalyvauta projekto mokymuose. </t>
  </si>
  <si>
    <t>Planuoti darbai neįvykdyti dėl patalpų nuomotojo sukeltų trikdžių: nuomotojas vykdė kapitalinės statybos darbus, keitė patalpų planavimą, rekonstravo, statė naujus įrenginius. Patalpų perdavimo priėmimo aktas pasirašytas 2018-12-28</t>
  </si>
  <si>
    <t>Sutvarkytas atliekų kiekis: vežėjų – 34515,69 t; Didelių gabaritų atliekų surinkimo aikštelėse (DGASA) Šiaulių g. 24, Bertužių k., Šiaulių raj.; J.Basanavičiaus g. 168 B; Pailių g. 19, Šiauliai – 2676,22 t. Iš viso: 37191,91 t.</t>
  </si>
  <si>
    <t xml:space="preserve">Susidarė mažiau atliekų nei planuota. </t>
  </si>
  <si>
    <t>Priskaityta 3209590,36 Eur; Sumokėta 2947234,22 Eur. Už administravimą mokama 6,1 proc. nuo įplaukų.</t>
  </si>
  <si>
    <t>Surinkta mišrių komunalinių atliekų 27850,80 t, biologiškai skaidžių atliekų - 6271,37 t, kitų atliekų (didelio gabarito, padangos, elektronika, buities pavojingos) - 393,52 tonų. Iš viso surinkta komunalinių atliekų 34515,69 t.</t>
  </si>
  <si>
    <t>Sutvarkytas atliekų kiekis: vežėjų – 34515,69 t; DGASA – 2679,22 t. Iš viso: 37191,91 t.</t>
  </si>
  <si>
    <t>1428/13</t>
  </si>
  <si>
    <t>2018 m. įsigyti ir išdalinti 1428 vnt. konteineriai (1276 vnt. 120 litrų talpos stiklo pakuočių atliekų konteineriai ir 152 vnt. 240 litrų talpos pakuočių atliekų konteineriai) (galutinis prekių priėmimo-perdavimo aktas pasirašytas 2018-05-21). 13 vnt. tekstilės atliekų konteineriai pristatyti (galutinis prekių perdavimo-priėmimo aktas pasirašytas 2018-12-21).</t>
  </si>
  <si>
    <t>ž 13 vnt. tekstilės atliekų konteinerius 2018 m. neapmokėta, nes laukiama, kol APVA pateiks 30 proc. dotacijos sumos avansą.</t>
  </si>
  <si>
    <t xml:space="preserve">Vykdytojas – VšĮ Šiaulių regiono atliekų tvarkymo centras.
Per 2018 m. 26 Šiaulių miesto gyventojams, kurie pristatė 37,92 t asbesto turinčių atliekų į sąvartyną, kompensuotos šalinimo išlaidos. 
Vykdytojas – UAB „Ecoservice projektai“ .Individualių namų gyventojai ir visuomeninės paskirties pastatų savininkai (naudotojai) gali nemokamai sutvarkyti asbesto turinčių gaminių atliekas. Atliekos yra išvežamos iš kiemo ir saugiai pašalinamos Šiaulių regiono nepavojingų atliekų sąvartyne. Per 2018 m. iš visuomeninės paskirties ir individualių gyventojų pastatų apvažiavimo būdu surinkta ir pašalinta 124,80 t asbesto turinčių gaminių atliekų. </t>
  </si>
  <si>
    <t xml:space="preserve">Surinkta mažiau atliekų nei planuota. </t>
  </si>
  <si>
    <t>Įrengta konteinerių aikštelių</t>
  </si>
  <si>
    <t>įrengta didelio gabarito atliekų surinkimo aikštelė (DGSA) su pakartotiniam panaudojimui tinkamų atliekų surinkimu</t>
  </si>
  <si>
    <t>Įgyvendinta projekto dalis</t>
  </si>
  <si>
    <t>2018 m. spalio mėn. pasirašyta sutartis dėl pusiau požeminių konteinerių aikštelių projektavimo ir įrengimo. 2018 m. gruodžio mėn. pradėti aikštelių projektavimo darbai.</t>
  </si>
  <si>
    <t xml:space="preserve">2018 m. birželio mėn. pasirašyta sutartis dėl didelių gabaritų atliekų surinkimo aikštelės įrengimo statybos projekto parengimo paslaugų ir rangos darbų. 2018 m. vyko projektavimo darbai. </t>
  </si>
  <si>
    <t>Pagrindines veiklas planuojama įgyvendinti 2019 m. 2018 m. pagamintos informacinės lentelės, kurios bus įrengtos prie naujų konteinerių aikštelių</t>
  </si>
  <si>
    <t>Užtrunka: projektinių sprendinių derinimas su trečiosiomis institucijomis, besikeičiančių teisės aktų ar jų traktavimo taikymas ir kiti klausimai</t>
  </si>
  <si>
    <t>Nebuvo gauta sąskaitų , nes kadastriniai matavimai atlikti ir apmokėti AUPS</t>
  </si>
  <si>
    <t>Vykdytojas – Arvydas Rutkauskas.Vilniaus g. bulvare atlikta medžių būklės ekspertizė ( 1 830 Eur). Vykdytojas – Lietuvos dendrologų draugija: atlikta Kaštonų al. kaštonų ir Vilniaus g. (bulvaro naujojoje dalyje) augančių liepų būklės ekspertizės paslauga. Gautos ekspertų išvados turėjo įtakos Kaštonų alėjos rekonstravimo projekto sprendiniams (1 510 Eur). Vykdytojas – Karolis Grušas. Parengtas projektas „Želdinių inventorizavimas ir naujų sodinimo vietų parinkimas Tilžės g.–Karaliaučiaus g. (Tilžės g. nuo statybininkų g. iki Gegužių g.)(3 000 Eur)
Vykdytojas – Šiaulių universitetas. Projekto „Dygiosios eglės Vilniaus gatvės bulvare ties Vilniaus ir Žemaitės g. sankryža“ įgyvendintų etapų metu pasodintų augalų priežiūra, laistymas, ravėjimas. Priežiūrai skirta 2 257 Eur.
Vykdytojas – UAB Šiaulių apželdinimas. Pradėtas įgyvendinti projektas „Želdinių inventorizavimo ir naujų sodinimo vietų parinkimo tarp Žemaitės g.–Aušros al.–J. Basanavičiaus g.“. Pagal projekto įgyvendinimo sprendinius pirmiausia buvo nukirsti blogos būklės medžiai, krūmai, išrauti kelmai. Vadovaujantis parengtu Lieporių parko pertvarkymo projektu, buvo iškirsti blogos būklės medžiai, išrauti kelmai, genėtos medžių lajos. Panaudota 7 340 Eur lėšų.</t>
  </si>
  <si>
    <t>2018 m. gruodžio mėn. buvo pradėti želdinių pertvarkymo projekto įgyvendinimo darbai sklype prie Pailių gatvės, tačiau darbų vykdytojas nesuspėjo iki metų pabaigos atlikti darbų. Darbai bus pabaigti 2019 vasario mėn.</t>
  </si>
  <si>
    <t>Vykdytojas – UAB „Saulės dominija“ . Siekiant pagerinti Dvaro g. ir Vilniaus g. bulvare augančių medžių būklę, 180 medžių buvo įrengtos laistymo sistemos, pakeistas viršutinis grunto sluoksnis granitine skalda. Priemonei įgyvendinti skirta 14 940 Eur.
Vykdytojas – UAB „Šiaulių apželdinimas“. Nugenėta 3 168 medžių, pašalinta atžalų nuo 120 medžių, atjauninta 1 778 m² krūmų, nukarpyta 21 111 m² gyvatvorių, nuravėta 9 742 m² gyvatvorių, patręšta 1 229 medžių ir 90 krūmų, palaistyta 1 978 medžių, 90 krūmų. Paslaugai skirta 84 768 Eur.Vykdytojas – UAB „Ecoservice projektai“ . Iš Šiaulių miesto žaliųjų plotų sugrėbta ir išvežta 40,80 t keršosios kandelės pažeistų kaštonų lapų. Kaštonų lapai surinkti iš Aido g., J. Basanavičiaus g., S. Dariaus ir S. Girėno g., Draugystės pr., Ežero g., V. Grinkevičiaus g., Kaštonų alėjos, Lieporių g., Serbentų g. ir kitų žaliųjų plotų. Lapai  nuvežti į AB „Šiaulių energija“ sudeginti. Paslaugai panaudota 4 166 Eur.</t>
  </si>
  <si>
    <t>Pasodinta 150 medelių (19 klevų, 70 liepų, 6  eglės;  4 ąžuolai; 20 gudobelių; 5 tarpinės forzitijos; 20 šermukšnių; 6 kaštonai). Medžiai buvo sodinami Medelyno seniūnijoje, prie Tilžės g. 173, prie Radviliškio g. 86, prie Radviliškio g.–Vilniaus g. sankryžos, Lieporių parke, Naujajame parke, Rėkyvos parke, prie Lyros g. 12, prie Dainų g. 11–13, prie Varpo g. 55A, prie Krymo g. 6, 10, prie Žemaitės g. 104, S. Daukanto skvere, Baltų g., Statybininkų g., Jono Jablonskio g. Medžiams buvo įrengtos kamienų apsaugos.</t>
  </si>
  <si>
    <t>Talšos ežero pakrantė, Rėkyvos ežero pakrantė, Prūdelio pakrantė</t>
  </si>
  <si>
    <t>1. Inventorizuoto paviršinių nuotekų nuotakyno ilgis (km) - 185,21 km (per 2017 m. - 139,14 km; per 2018 m. - 46,07 km).
2. Rekonstruoti paviršinių nuotekų tinklai (km) - 11,77 km (per 2017 m. 
- 2,27 km; per 2018 m. - 9,50 km).</t>
  </si>
  <si>
    <t>Lėšos liko nepanaudotos. 3 kartus buvo vykdytos viešųjų pirkimų procedūros (1 kartą pasiūlymas atmestas, nes pasiūlyta kaina per didelė; 2 ir 3 kartą pasiūlymų negauta). Bendru Sutarties Šalių susitarimu, nuspręsta nutraukti sutartį.  100 tūkst. eur dotacija grąžinta Aplinkos ministerijai kaip nepanaudota</t>
  </si>
  <si>
    <t>Dalis lėšų perkelta kitoms priemonėms. Projektas nevyko, lėšos nepanaudotos.</t>
  </si>
  <si>
    <t>Sutvarkyta teritorija, vnt.</t>
  </si>
  <si>
    <t xml:space="preserve">2018 metais buvo vykdomi statinių ir žemės paviršiaus dangų likučių, griovimo atliekų sąvartų likvidavimo ir žemės paviršiaus išlyginimo darbai.Įrengtas naftos produktais užterštų gilesniųjų sluoksnių grunto ir gruntinio vandens valymo gręžinių tinklas bei pradėtas valymas. Atlikti kitoje užterštoje teritorijoje Aviacijos gatvėje preliminarūs, detalūs ekogeologiniai tyrimai, parengtas užterštos teritorijos tvarkymo planas. </t>
  </si>
  <si>
    <t>Išryškėjo problemos, susijusios su hidrodinaminio ir vakuuminio metodų įrangos darbo režimo šaltuoju laikotarpiu palaikymu.  Teritorijos valymo darbai bus vykdomi iki 2020 m. rudens.</t>
  </si>
  <si>
    <t>Įsigyta įranga stebėsenai vykdyti, vnt</t>
  </si>
  <si>
    <t>Vykdytojas – biudžetinė įstaiga Šiaulių municipalinė aplinkos tyrimų laboratorija.
Buvo vykdoma Šiaulių municipalinio aplinkos monitoringo programa, atliekami aplinkos oro, paviršinių vandens telkinių, triukšmo lygio tyrimai. Įsigytos aplinkos tyrimams reikalingos eksploatacinės medžiagos, reagentai, kalibracinės dujos, laboratorinė įranga, atlikta prietaisų metrologinė patikra, remontas. Parengta 2018 metų Šiaulių miesto oro, paviršinių vandens telkinių stebėsenos ataskaita.</t>
  </si>
  <si>
    <t>2018 m. pavasarį, siekiant sumažinti aplinkos oro taršą kietosiomis dalelėmis (KD10), buvo nuvalyta 1847,88 km gatvių su asfalto danga važiuojamoji dalis ir iš įvairių Šiaulių miesto teritorijų išvežta 328,88 t gatvių valymo sąšlavų.</t>
  </si>
  <si>
    <t xml:space="preserve">UAB Geomina atliko požeminio vandens ir dirvožemio užterštumo stebėseną, parengė ataskaitą, taip pat atliko ekogeologinius tyrimus Zoknių aerouosto teritorijoje. </t>
  </si>
  <si>
    <t>Vykdytojas – UAB „Geomina“ .
Atlikta kasmetinė Šiaulių miesto požeminio vandens ir dirvožemio užterštumo stebėsena. Stebėtas požeminio vandens lygis, fizikiniai ir cheminiai rodikliai, atlikti tyrimai, lyginamoji analizė, pateiktos išvados, parengta ataskaita. Papildomai atlikti žemės sklypuose, esančiuose Šiaulių oro uosto teritorijoje, Aviacijos g., potencialios taršos naftos produktais tyrimai ir parengta ataskaita.</t>
  </si>
  <si>
    <t>Vyko pirkimų dokumentų derinimas su APVA. Planuojama rodiklį pasiekti 2019 m.</t>
  </si>
  <si>
    <t>Įgyvendinus Šiaulių miesto savivaldybės aplinkosaugos švietimo projektų rėmimo konkursą, buvo finansuota 16 švietimo ir ugdymo įstaigų parengtų projektų. Projektų metu ugdytas palankus bendruomenės santykis su ekologija ir gamta, vykdyta praktinė aplinkosaugos veikla, organizuojant renginius, akcijas, projektus ir skatinant bendradarbiavimą tarp ugdymo įstaigų, vietos bendruomenių ir socialinių partnerių. Daugelis įstaigų organizavo aplinkos tyrinėjimo veiklas (vandens, aplinkos oro), atliko bandymus, eksperimentus. Įstaigų teritorijose buvo įrengiamos lauko klasės, lauko laboratorijos, ekologiški daržai. Per projektines veiklas vyko bendradarbiavimas su kitomis švietimo įstaigomis, organizacijomis, kartu rengti seminarai, konferencijos.</t>
  </si>
  <si>
    <t>Buvo įrengta parodomoji, mokomoji priemonė Šiaulių universiteto Botanikos sode – vėjo ir saulės jėgainė, Rėkyvos ežero apylinkėse buvo pagerinta dviejų takų būklė, prie jų pasodinta vaistažolių, vaiskrūmių, organizuotos bendruomenės šventės, pažintinis žygis aplink Rėkyvos ežerą, Europos judumo savaitės proga 10 metus organizuotas renginys „Laisvė dviračiui“.</t>
  </si>
  <si>
    <t xml:space="preserve">Vykdant visuomenės aplinkosaugos švietimą, 2019 metams užsakyta 10 savaitraščio „Žaliasis pasaulis“ ir 12 žurnalo „Miškai“ prenumeratų. Šios prenumeratos skirtos Šiaulių m. savivaldybės viešosios bibliotekos filialams, Šiaulių apskrities Povilo Višinskio bibliotekai, Šiaulių m. savivaldybės administracijai ir Šiaulių m.švietimo įstaigoms. Aplinkosaugos renginių ir švenčių dalyviai apdovanoti įgytais leidiniais, knygomis. Per 2018 metus išdalyti 84 leidiniai. Skyriaus specialistai patys rengė informacinius pranešimus, kuriuos skelbė savivaldybės internetinėje svetainėje, arba pagal poreikį vietinėje spaudoje. Patalpinta apie 80 pranešimų. Leidiniai Europos judumo savaitės; Dienos be automobilio (09.22), Pasaulinės gyvūnų dienos (10.07) dalyviams (kaip prizai, dovanos). </t>
  </si>
  <si>
    <t>Skyriaus specialistai patys rengė informacinius pranešimus, kuriuos skelbė savivaldybės internetinėje svetainėje, arba pagal poreikį vietinėje spaudoje. Patalpinta apie 80 pranešimų.</t>
  </si>
  <si>
    <t>Organizuota Žemės diena, Diena be automobilio</t>
  </si>
  <si>
    <t>2018 m. kovo 20 d. buvo suorganizuotas Pasaulinės žemės dienos renginys. Centrinėje miesto aikštėje buvo pakelta Žemės vėliava, atliktas performansas „Netvarka“, vesta atliekų rūšiavimo pamoka, šventės dalyviai buvo vaišinami arbata ir keksiukais. Koncertavo grupė „Kieno miške kankorėžiai“. Dienos be automobilio metu buvo organizuotas pėsčiųjų žygis po Talkšos - Salduvės ekologinį taką. Prisidėta knygomis prie Paukščių dienos, Gyvūnų dienos renginių.</t>
  </si>
  <si>
    <t>Lėšos naudojamos tinkamų gyvenimo sąlygų užtikrinimui egzotiniams gyvūnams (matinimas, gydymas, tinkamos oro temperatūros ropliams užtikrinimas).  Jaunųjų gamtininkų centro egzotinių gyvūnų kampeliui paremti.</t>
  </si>
  <si>
    <t>Vykdytojas – Šiaulių jaunųjų gamtininkų centras. Įgyvendinant priemonę 5 kartus per metus buvo šienaujamos Talkšos ir Salduvės miškų parkų žaliosios zonos, pakelės ir Salduvės piliakalnio ir jo prieigų šlaitai, iškirsti pavojų keliantys medžiai ir krūmai, pagaminta ir sumontuota medinė persirengimo kabina Talkšos ežero paplūdimyje, atnaujinti ir sutvarkyti mediniai įrenginiai, kurie buvo sugadinti, Talkšos ekologiniame take.</t>
  </si>
  <si>
    <t>Vykdytojas – Rėkyvos ugniagesių savanorių draugija. Ugniagesiai savanoriai vykdė reidus gaisrų prevencijai po Rėkyvos ežerą. Rugsėjo mėnesį du kartus vyko gesinti gaisrų Rėkyvos ežero apylinkėse. Paslaugai panaudota 728 Eur.Vykdytojas – UAB „Žalvaris“ . Valstybinėje žemėje, tarp žemės sklypų Eglyno g. 14 ir Žagarės g. 35, Šiauliuose, iš požeminės talpos surinkta ir sutvarkyta 1 980 kg panaudotų naftos produktų. Paslaugai panaudota 1 326 Eur. Vykdytojas – Šiaulių apskrities priešgaisrinė gelbėjimo valdyba. Buvo įsigytas naftos produktų skaidiklis, naftos ploviklis. Šios priemonės reikalingos kelio dangai po eismo įvykių, po automobilių techninių avarijų nuvalyti. Incidentų atveju į aplinką pakliūva tepalai, dyzelinis kuras, benzinas, kuris kelia tiesioginį pavojų aplinkai. Po incidentų, kai išsilieja naftos produktai, kviečiama Priešgaisrinė gelbėjimo tarnyba, kuri atlieka naftos likvidavimo ir naftos produktų švarinimo darbus. Per 2018 m. įvyko apie 80 incidentų, po kurių buvo likviduojamos ekologinės nelaimės. Priemonėms panaudota 2 000 Eur.</t>
  </si>
  <si>
    <t>Pasirašyta sutartis dėl katerio, 6x6 mašinos ir garsinių sirenų pirkimo.</t>
  </si>
  <si>
    <t xml:space="preserve">2018 m. buvo įgyvendintos visos planuotos smulkiojo verslo rėmimo priemonės: buvo finansuoti 6 jaunimo verslo projektai, 2 vyresnių nei 50 m. asmenų verslo projektai, 14 įmonių padengtos įmonės steigimo išlaidos, 18 verslo subjektų dalinai kompensuotas dalyvavimas verslo ir pasiekimų parodoje, 2 įmonėms dalinai kompensuotos mokymo išlaidos, 8 įmonėms kompensuotas įrangos ir įrankių įsigijimas. 3 Jaunimo verslo proejktų konkurso nugalėtojams skirta po 1 tūkst. Eur premijų. </t>
  </si>
  <si>
    <t>2018 m. apmokėta už šiuos investicinius projektus: 1.  "P.Višinskio gatvės viešųjų erdvių pritaikymas jaunimo poreikiams"; 2. Naujojo medelyno kvartalo Šiauliuose nusausinimo galimybių studijos parengimo paslauga; 3."Aušros alėjos (nuo Žemaitės g. iki Varpo g.) viešųjų pastatų ir viešųjų erdvių prieigių rekonstrukcoja"; 4. "Viešųjų erdvių ir gyvenamosios aplinkos gerinimas teritorijoje, besiribojančioje su Draugystės prospektu, Vytauto gatve, P.Višinskio gatve ir Dubijos gatve", "Vilniaus gatvės pėščiųjų bulvaro  ir amfiteatro rekonstrukcija", šiaulių miesto Centrinio ir Didždvarių parkų bei jų prieigų sutvarkymas", (30 proc.); 5. „Talkšos pakrantės plėtra"; 6. Už administracinio pastato energetinį auditą; 7. "Eismo saugumo priemonių diegimas Šiaulių mieste" koregavimo paslaugos (30 proc.); 8. Už atliktus darbus - Šiaulių regiono ilgalaikės specializuotos socialinės ir ekonominės plėtros proveržio studija ir įgyvendinimo priemonių programa; 9. Už administracinio pastato energijos vartojimo audito atlikimą ir audito ataskaitos parengimą; 10. "Darnaus judumo priemonių diegimas Šiaulių mieste"; 11. "Sporto komplekso su baseinu įrengimas"; 12. "Reklamos infrastruktūros gerinimas Šiaulių mieste", 70 proc.; 13. Už atliktus darbus pagal 2018.07.13 pirkimą "Konsultacijos dėl UAB "Žiburio knygynas"; 14. "Viešųjų erdvių ir gyvenamosios aplinkos gerinimas teritorijoje, besiribojančioje su Draugystės prospektu, Vytauto gatve, P.Višinskio gatve ir Dubijos gatve"; 15. "Sporto komplekso (pilnų matmenų dengto regbio, futbolo maniežo) įrengimas“, koregavimas; 16. "Šiaulių miesto centrinio parko estrados modernizavimas ir pritaikymas visuomenės poreikiams"; 17. "Šiaulių miesto koncertinės įstaigos "saulė" infrastruktūros modernizavimas"; 18. "Centralizuotos buhalterinės apskaitos diegimo Šiaulių miesto savivaldybės pavalžiose įstaigose optimizavimo koncepcijos patrengimas"; 19.  "Šiaulių Rėkyvos progimnazijos pastato rekonstrukcija ir priestato statyba"; 20. "Lopšelio darželio "Kregždutė" modernizavimas“; 21. Daugiabučių namų atnaujinimo (modernizavimo) investicinių planų parengimas.</t>
  </si>
  <si>
    <t>Išvalytas Šiaulių pramoninio parko sklypas, esantis adresu P. Motiekačio g. 10</t>
  </si>
  <si>
    <t>SB  lėšos 20,2 tūkst. Eur išleistos už projektavimą pagal pagrindinę projektavimo paslaugų sutartį; ES lėšomis finansuojami darbai buvo atlikti ir apmokėti 2018 metais. Darbų užsakovas  - projekto partneris ESO, Mokėjimo prašymą išlaidoms kompensuoti pateikė 2018 metais. Savivaldybė ES lėšas gavo 2019 m.,  todėl 2019 m.  kompensuotos patirtos išlaidos projekto partneriui (ESO) -297,3 tūkst. Eur.</t>
  </si>
  <si>
    <t>Užtruko rangos darbų pirkimo konkursas - Aviacijos g. rangos darbų pirkimo konkursas buvo vykdytas 2 kartus</t>
  </si>
  <si>
    <t xml:space="preserve">Vadovaujantis Šiaulių miesto savivaldybės ir UAB "ATC Baltic" papildomo susitarimo Nr. SŽ-1030, sudaryto 2018 m. rugsėjo 21 d. 5 punktu, Šiaulių miesto savivaldybė įsipareigoja per 9 mėnesius nuo UAB "ATC Baltic" techninio projekto pateikimo dienos iškelti inžinerinius tinklus iš sklypo adresu Radviliškio g. 49. Įmonė techninio projekto kol kas nėra pateikusi, todėl darbai nusikėlė į 2019 m. </t>
  </si>
  <si>
    <t>0</t>
  </si>
  <si>
    <t>Buvo planuota įsigyti traktorių (1 vnt.). Traktorius reikalingas įmonės teritorijos, keleivių terminalo prieigų, krovinių terminalo prieigų, orlaivių stovėjimo aikštelių  bei įmonės teritorijos priežiūrai, sniego valymui. Traktorius nenupirktas, nes 2018 m. dėl viešųjų pirkimų iškelta civilinė byla Nr. e2-868-368/2018.</t>
  </si>
  <si>
    <t>2/1</t>
  </si>
  <si>
    <t>Surengti 2 verslumo skatinimo renginiai, dalyvauta verslo ir pasiekimų parodoje "Šiauliai 2018".</t>
  </si>
  <si>
    <t>Viešinimo paslaugos nupirktos už mažesnę sumą nei planuota.</t>
  </si>
  <si>
    <t xml:space="preserve">Sutartis dėl Strategijos parengimo pasirašyta 2018 m. birželio 29 d. 2018 m. buvo parengtas I-asis etapas, t.y. 25 proc. </t>
  </si>
  <si>
    <t xml:space="preserve">Užsitęsė viešojo pirkimo procedūros, iki metų pabaigos parengtas I-asis strategijos etapas, už kurį pagal Sutartį sumokėti 25 tūkst. Eur. </t>
  </si>
  <si>
    <t>Dalyvauta parodose, parodų sk.</t>
  </si>
  <si>
    <t>Atlikti planuoti Oro uosto terminalo modernizavimo darbai, proc.</t>
  </si>
  <si>
    <t>Įsigytas elektros generatorius, vnt.</t>
  </si>
  <si>
    <t>Įrengta Aerodromo teritorijos perimetro apsaugos sistema, proc.</t>
  </si>
  <si>
    <t>Atlikti geologiniai tyrimai</t>
  </si>
  <si>
    <t xml:space="preserve">Parengtas techninis projektas </t>
  </si>
  <si>
    <t>Atlikti lietaus nuotekų tinklų rekonstravimo darbai</t>
  </si>
  <si>
    <t>Įgyvendintas perono dangos įrengimo I etapas</t>
  </si>
  <si>
    <t>Įvykdyta aviacijos saugumo funkcija</t>
  </si>
  <si>
    <t>Dalyvauta mokymuose, mokymų sk.</t>
  </si>
  <si>
    <t>Įsigytas orlaivių palydos automobilis, 1 vnt.</t>
  </si>
  <si>
    <t>Įsigyti 2 mobilūs apšvietimo stulpai orlaivių perono apšvietimui su įmontuotais el. generatoriais (CAA reikalavimas)</t>
  </si>
  <si>
    <t xml:space="preserve">Įsigyta vaizdo stebėjimo įranga SĮ ŠOU kuro sandėlio apsaugai bei vidinei teritorijai prie Šiaurinio perono </t>
  </si>
  <si>
    <t>Įsigijus planuotas priemones pigiau, lėšos liko sutaupytos.</t>
  </si>
  <si>
    <t>Užtikrinta  aviacijos saugumo funkcija,100 proc. Lėšos panaudotos aviacijos saugumo darbuotojų su darbo funkcijomis susijusių išlaidų padengimui, t.y. darbo užmokesčiui, kursams, mokesčiams ir kitoms aviacijos saugumo priemonėms.</t>
  </si>
  <si>
    <t>Atlikti geologiniai tyrimai ir parengta ataskaita</t>
  </si>
  <si>
    <t>Techninio projekto parengimo ir jo vykdymo priežiūros atlikimo pirkimo ir rangos darbų vykdymo darbai dėl ilgai trunkančių viešųjų pirkimų procedūrų persikėlė į 2019 m.</t>
  </si>
  <si>
    <t>2018 metais dėl Oro uosto plėtros (Aviacijos g. 5, Šiauliai) buvo atlikta:
- Kelio nuo Aviacijos gatvės iki sklypo Aviacijos g. 5, Šiauliai, įrengimo, sklypo vidaus kelių įrengimo, riedėjimo tako „B“ rekonstravimo, perono „B“ ir  inžinerinių tinklų statybos projektinių pasiūlymų parengimas. 2018 m sumokėta 15 488 Eur. (Dar likę pagal sutartį 6655 Eur);
- perono dangų (patenkančių po projektuojamu pastatu) demontavimo ir teritorijoje esančio statybinio laužo surinkimo, bei išvežimo darbai. 2018 m. sumokėta visa sutartinė kaina 34 122 Eur;
- Sumokėta AB ESO 3323,57 Eur už dujotiekio atvedimą ir 7159,52 Eur už elektros atvedimą.</t>
  </si>
  <si>
    <t>Neturint techninio projekto, negalimi vykdyti rekonstravimo darbai. Darbai bus vykdomi 2019 m.</t>
  </si>
  <si>
    <t>Neturint techninio projekto, negalimi vykdyti perono dangos įrengimo darbai. Darbai bus vykdomi 2019 m.</t>
  </si>
  <si>
    <t>Renginių / parodų sk.</t>
  </si>
  <si>
    <t>Parengta ilgalaikė strategija proc.</t>
  </si>
  <si>
    <t>'313/8/300</t>
  </si>
  <si>
    <t>Ginkūnų kapinių keliai neasfaltuoti, užtaisytos tik duobės ir užpilta skalda. K.Donelaičio kapinėse pastatyta nauja tvora.</t>
  </si>
  <si>
    <t>Vykdyta kasmėnesinė kolumbariumo priežiūra</t>
  </si>
  <si>
    <t xml:space="preserve">Parengtas II etapo darbo projektas (20,9 tūkst.eur);pakloti vandentiekio tinklai (332,7 tūkst.eur); buitinių nuotekų tinklai (274,7 tūkst.eur); paviršinių nuotekų tinklai (569,9 tūkst.eur); kapinių nusausinimas (566,38 tūkst.eur); drenažo rinktuvo rekonstrukcija (132,97 tūkst.eur), elektros tinklai (4,4tūkst.eur), kitos išlaidos 0,9 tūkst.eur) </t>
  </si>
  <si>
    <t xml:space="preserve">Įrengtas naujas apšvietimas Vyturių g. </t>
  </si>
  <si>
    <t>Rekonstruotos  šviesoforinio reguliavimo sankryžos Dubijos - Ežero g.; Tilžės g. 74 – Vairo g. ; Gegužių - Lyros g. sankryžoje ties Tilžės g. 68</t>
  </si>
  <si>
    <t xml:space="preserve">Darbai vykdomi sklandžiai ir taip kaip numatyta rangos sutartyje Nr. SŽ-100. 2018 metų eigoje buvo prašoma padidinti biudžetą ES lėšų dalimi. </t>
  </si>
  <si>
    <t>Pasirašyta sutartis dėl elektos iškėlimo darbų Meškerių ir Žuvininkų gatvėse, darbai bus atliekami su rekonstravimo darbais 2019 metais. Pakrantės darbams vyksta projektavimo darbai.</t>
  </si>
  <si>
    <t>Užtruko projektavimo procedūros. Rengiamasi skelbti Draugystės pr. kvartalo ir Draugystės pr. rangos darbų pirkimo konkursą.</t>
  </si>
  <si>
    <t>Ilgiau nei planuota užtruko projektavimo darbai.
Rengiamasi skelbti Centrinio parko I etapo rangos darbų pirkimo konkursą.
Kaštonų al. statybą leidžiantis dokumentas gautas.
Tebevyksta Didždvario parko ir S. Lukauskio g. projektavimas.</t>
  </si>
  <si>
    <t>Projektas baigtas. Atnaujintas amfiteatras, aikštės danga, sutvarkyti pėsčiųjų takai, atnaujintas paminklo „Šaulys“ postamentas, atnaujinta apšvietimo infrastruktūra, įrengti mažosios architektūros elementai.</t>
  </si>
  <si>
    <t>Rodiklio "Sukurtos ir atnaujintos atviros erdvės mieste kv. m." reikšmė keitėsi pasikeitus rodiklio skaičiavimo metodikai, kuri tvirtinama Lietuvos Respublikos finansų ministro įsakymu</t>
  </si>
  <si>
    <t xml:space="preserve">Visų planuotų objektų darbai pradėti </t>
  </si>
  <si>
    <t xml:space="preserve">Planuojam darbus tęsti ir užbaigti 2019 m. </t>
  </si>
  <si>
    <t>73 proc Tilžės gatvės nuo Aukštabalio ir Gardino g. /  74 proc. Dainų parko pėsčiųjų - dviračių tako įrengimas.</t>
  </si>
  <si>
    <t>Dėl Tilžės gatvės – vėlavo techninio darbo projekto parengimas, todėl nusikėlė darbų įvykdymas. Dainų parko takas – per pirmą kartą skelbtą pirkimą nebuvo gauta pasiūlymų, buvo vykdomas pakartotinas pirkimas, dėl šios priežasties nusikėlė darbų įvykdymas.</t>
  </si>
  <si>
    <t xml:space="preserve">Pirkimo vykdytojas Lietuvos Automobilių Kelių Direkcija. Sutartis su projekto rengėjų pasirašyta 2019 m. vasario mėn. </t>
  </si>
  <si>
    <t>2018 m. rugsėjo 7 d. pasirašyta prekių viešojo pirkimo - pardavimo sutartis. Autobusai turi būti pristatyti per 180 kalendorinių dienų (2019 metais)</t>
  </si>
  <si>
    <t>Pirkimo dokumentai derinti su CPVA, vykdytas pirkimas. Planuojama rangos sutartį pasirašyti 2019 m. vasario mėn. darbus atlikti per 2019-2020 metus.</t>
  </si>
  <si>
    <t>Projektas baigtas. Šiaulių miesto darnaus judumo planas patvirtintas 2018 m. liepos 5 d. savivaldybės tarybos sprendimu Nr. 264.</t>
  </si>
  <si>
    <t>Kadangi konsorciume dar nepatvirtintos visų projekto partnerių - miestų SSGG analizės, nėra galimybės korektiškai suplanuoti reikalingų duomenų poreikio. Rodiklį planuojama pasiekti 2019 metais.</t>
  </si>
  <si>
    <t>Apmokėta už ESO el. tinklų iškėlimą</t>
  </si>
  <si>
    <t>Dėl užsitęsusio projektavimo rangos darbų sutartis buvo sudaryta 2018-12, planuojama, kad rodiklis bus pasiektas 2019 metais.</t>
  </si>
  <si>
    <t>Dėl užsitęsusio projektavimo ir dėl to, kad 3 kartus buvo skelbtas rangos darbų pirkimo konkursas, rangos darbų sutartis sudaryta tik 2018-12, rodiklį planuojama pasiekti 2019 metais.</t>
  </si>
  <si>
    <t xml:space="preserve">Važiuojamosios a/b dalies atstatymas 625 m; pėsčiųjų ir dviračių takų rekonstravimas 661 m, lietaus nuotekų tinklų rekonstravimas, apšvietimų tinklų 879 m rekonstravimas, elektroninių ryšių tinklų 50 m rekonstravimas </t>
  </si>
  <si>
    <t>Pasirašyta I etapo rangos sutartis 2018 m. rugpjūtį, darbai bus tęsiami 2019 metais, nes rangovas nespėjo atlikti visų darbų pagal sutartį.</t>
  </si>
  <si>
    <t>Asfaltuota 13 gatvių atkarpų</t>
  </si>
  <si>
    <t xml:space="preserve">Objektų  parengimas privatizavimui rengiamas pagal poreikį (turto vertinimas, notarino paslaugos) </t>
  </si>
  <si>
    <t>Objektų draudimas atliekamas pagal poreikį.</t>
  </si>
  <si>
    <t>Padidintas UAB ,,Žiburio knygynas" įstatinis kapitalas piningiu įnašu.</t>
  </si>
  <si>
    <t>Lėšos naudojamos laisvų pastatų komunalinių paslaugų apmokėjimui, pastatų apsaugai.</t>
  </si>
  <si>
    <t>Sutaupyta, kadangi sumažėjo saugomų pastatų išlaidos (išnuomoti pastatai Bačiūnų g. 27A, Tiesos g.3, Kviečių g. 7).</t>
  </si>
  <si>
    <t>Apmokama pastato Elnio (dabar Frenkelių ) g. 25 apsaugos išlaidos.</t>
  </si>
  <si>
    <t>Atlikti pastato Žemaitės g. 71 sienų šiltinimo darbai.</t>
  </si>
  <si>
    <t>Nupirkta švieslentė Šiaulių arenai.</t>
  </si>
  <si>
    <t>Nupirkta Dainų g. 35 teritorijos aptvėrimas - tvora. Liešų likutis liko po atlikto viešojo pirkimo procedūrų.</t>
  </si>
  <si>
    <t>Nugriauti 4 bešeimininkiai pastatai. Koreguotas bendrasis planas (veiklos įgyvendintos 100 proc.</t>
  </si>
  <si>
    <t>Atlikta lietaus nuotekų, miesto gatvių apšvietimo ir šviesoforų vertinimas. Lėšų liko po atliktų viešojo pirkimo procedūrų.</t>
  </si>
  <si>
    <t>Apmokėta A.Mickevičiaus g. 32 bendrijos steigimo dokumentai. Lėšos naudojamnos pagal poreikį.</t>
  </si>
  <si>
    <t>Įgyvendinant 2017 m. rugsėjo 7 d. sprendimo Nr. T-331 ,,Dėl kultūros ir sporto projektų rėmimo skatinimo" patvirtintų taisyklių 2 punktą, 2018 m. spalio mėn. savivaldybės tarybos sprendimu buvo suteiktos 2018 m. žemės nuomos, nekilnojamo turto lengvatos juridiniams asmenims, suteikusiems paramą sporto projektams (žaidimų komandoms). Įgyvendinant to paties tarybos sprendimo 3.2 p. 2018 m. savivaldybės biudžeto lėšos žaidimų sporto komandas, olimpinės ir parolimpionės rinktinės kandidatus ugdančioms organozacijoms Šiaulių miesto savivaldybės biudžeto lėšos buvo sumažintos tokia dalimi, kokia Šiaulių m. savivaldybės tarybos sprendimu buvo atleistas nuo einamųjų mokesčių jiems paramą skyręs juridinis asmuo.Todėl ir liko šios lėšos.</t>
  </si>
  <si>
    <t>Pareiškėjai teikdami projektus planavo didesnį žiūrovų skaičių, nes DAVIS cup vyko mažesnėje salėje, kurioje telpa ženkliai mažesnis žiūrovų skaičius, o vienos regbio varžybos vyko Panevėžyje.</t>
  </si>
  <si>
    <t>Įvykdytame reprezentaciniame Šiaulių miesto sporto renginyje dalyvaujančių sk.</t>
  </si>
  <si>
    <t>750</t>
  </si>
  <si>
    <t>Įvykdytame reprezentaciniame Šiaulių miesto sporto renginyje žiūrovų sk.</t>
  </si>
  <si>
    <t xml:space="preserve">Nurodytoje vietoje  įrengti paplūdimio tinklinio aikšteles nebuvo išduotas leidimas, todėl vyksta kitos vietos paieška.Planuojama įrengti 2019-2020 m. </t>
  </si>
  <si>
    <t>Pakeistas vandens šilumokaitis, ir dalis šiluminio punkto vamzdynų (Dainų g. 33)</t>
  </si>
  <si>
    <t>Įsigytas automobilis (ūkinė paskirtis)</t>
  </si>
  <si>
    <t>Atliktas automobilių aikštelės prie baseino praplėtimas</t>
  </si>
  <si>
    <t>VšĮ futbolo akademijoje ,,Šiauliai" ugdomi 667 sportininkai, o Šiaulių  krepšinio akademijoje ,,Saulė" - 566 sportininkų</t>
  </si>
  <si>
    <t>Sportininkams ugdomiems biudžetinėse sporto įstaigose vykdytos mokomosios treniruočių stovyklos, finansuotos išvykos į tarptautinius turnyrus, pirkta sportinė apranga ir sudarytos deramos treniruočių sąlygos.</t>
  </si>
  <si>
    <t>Programas vykdančių įstaigų sk.</t>
  </si>
  <si>
    <t>Atlikti elingo pamatų įrengimo darbai</t>
  </si>
  <si>
    <t>Pirkimas buvo vykdytas 2 kartus, pasirašyta sutartis su rangovu 2008-11-09. Reikalingos visos lėšos, tad neįsisavintos  lėšos numatytos 2019 m. biudžete.</t>
  </si>
  <si>
    <t>Pastatytas pastatas,kuriame įrengti persirengimo kambariai, bendro fizinio rengimo salė, konferencijų salė, teisėjams kabinetai, Tribūnose įrengtos 460 sėdimų vietų.</t>
  </si>
  <si>
    <t>Baigti futbolo aikštės įrengimo darbai (paviršinio drenažo įrengimas, šlaito formavimas ir kt.). Gautą iš Lietuvos futbolo federacijos dirbtinę futbolo dangos aikštę paklos 2019 m. I pusmetį.</t>
  </si>
  <si>
    <t>Suremontuotos Šiaulių m. stadiono administracinio pastato I aukšto patalpos (rūbinės, teisėjų, medicinos kabinetai).</t>
  </si>
  <si>
    <t>Šiaulių m. stadiono A ir E  tribūnas remontuos 2019 m.</t>
  </si>
  <si>
    <t xml:space="preserve">Plaukimo mokyklos "Delfinas" pastato modernizavimo darbai nepradėti (Dainų g. 33A), nes nebuvo gautos lėšos iš VB. </t>
  </si>
  <si>
    <t>10,2</t>
  </si>
  <si>
    <t>Pirkimas buvo vykdytas 3 kartus, tačiau neįvyko. Sutartis pasirašyti 2019 m. 01 mėn.</t>
  </si>
  <si>
    <t>Pirkimas buvo vykdytas 3 kartus:pirmame pirkime pateikta per didelė kaina, antrame - pateiktas tik vienas pasiūlymas, tačiau laimėtojas atsisakė pasirašyti sutartį, o trečiame  pirkime nepateiktas nei vienas pasiūlymas. Procedūras vykdysime 2019 m.</t>
  </si>
  <si>
    <t>Įteiktų premijų „Metų mokytojas" sk.</t>
  </si>
  <si>
    <t>Vykdyti Šiaulių miesto savivaldybės ir jos teritorijoje veikiančių aukštųjų mokyklų bendradarbiavimo programas</t>
  </si>
  <si>
    <t xml:space="preserve">Mokinių skaičius </t>
  </si>
  <si>
    <t>Įstaigų, kuriose įsteigti karjeros specialisto etatai, skaičius</t>
  </si>
  <si>
    <t>27</t>
  </si>
  <si>
    <t>Suformatuotų, atspausdintų ir išduotų naujų elektroninių mokinio pažymėjimų sk.</t>
  </si>
  <si>
    <t>Suorganizuota šventė S. Šalkauskio gimnazijoje</t>
  </si>
  <si>
    <t>Įstaigų, kuriose įrengtas išmanusis šildymas sk.</t>
  </si>
  <si>
    <t>Įstaigų, atnaujinusių virtuvės įrangą ir aplinką, sk.</t>
  </si>
  <si>
    <t xml:space="preserve"> J.Janonio ir Didždvario gimnazijų ugdymo proceso organizavimas Šiaulių universiteto patalpose</t>
  </si>
  <si>
    <t>Vidutiniškai vienam mokiniui tenkantis plotas, kv. m.</t>
  </si>
  <si>
    <t>32</t>
  </si>
  <si>
    <t>Įstaigų, kuriose pagerinta ugdymo aplinka, sk.</t>
  </si>
  <si>
    <t>Įstaigų, kuriose įrengtas keltuvas neįgaliesiems, sk.</t>
  </si>
  <si>
    <t>Pilotinis skaitmeninių mokymosi aplinkų diegimas, mokyklų sk.</t>
  </si>
  <si>
    <t>Mokytojų mokymai dirbti informacinėmis technologijomis mokytojų sk.</t>
  </si>
  <si>
    <t>Lopšelio-darželio ,,Auksinis raktelis“ vamzdyno remontas</t>
  </si>
  <si>
    <t xml:space="preserve">Lankančių nevalstybinių švietimo įstaigų ir laisvųjų mokytojų įgyvendinamas neformaliojo vaikų švietimo programas vaikų skaičius </t>
  </si>
  <si>
    <t xml:space="preserve">Pašalintų avarijų proc.                                 Atnaujintos aplinkos švietimo įstaigose, įstaigų sk. </t>
  </si>
  <si>
    <t>Švietimo įstaigų, kuriose sumontuotas apšvietimas ant atramų sk.</t>
  </si>
  <si>
    <t>100                                        7</t>
  </si>
  <si>
    <t>Atlikta pastato rekonstravimo darbų dalis, proc.</t>
  </si>
  <si>
    <t>Atnaujintų švietimo įstaigų teritorijų ir įvažiavimų dangų, skaičius</t>
  </si>
  <si>
    <t>Atnaujinti stogai (,,Saulės“ pradinė m-kla , Švietimo centras, l/d ,,Drugelis“ )</t>
  </si>
  <si>
    <t xml:space="preserve">Konkurso būdų atrinkta mažiau neiplanuota: kviestinių dėstytojų vizitų, Inžinerijos ir informatikos mokslo krypties stipendijų. Studijų parama buvo teikiama tik du mėnesius. </t>
  </si>
  <si>
    <t>Rekonstruotas J. Janonio gimnazijos sporto aikštynas</t>
  </si>
  <si>
    <t>Jovaro progimnazijos sporto aikštyno baigiamieji darbai</t>
  </si>
  <si>
    <t>Atlikta elektros, kanalizacijos ir vandentiekio tinklų renovavimo planuotų darbų proc.</t>
  </si>
  <si>
    <t xml:space="preserve">Parengta dokumentacija, reikalinga paraiškų pateikimui </t>
  </si>
  <si>
    <t>Programos dalyvių skaičius</t>
  </si>
  <si>
    <t>1000</t>
  </si>
  <si>
    <t>Šiaulių universiteto studijų krypčių (informatikos ir inžinerinių mokslų, kūno kultūros ir sporto pedagogikos, lituanistikos) sk.</t>
  </si>
  <si>
    <t>4 švietimo įstaigos neįsisavino MK lėšų</t>
  </si>
  <si>
    <t xml:space="preserve">6 švietimo įstaigos neįsisavino SB lėšų. </t>
  </si>
  <si>
    <t>Nesurinktos lėšos pagal suplanuotas reikšme</t>
  </si>
  <si>
    <t>Egzaminų vykdytojams už darbą apmokėta pagal ŠMM įkainius.</t>
  </si>
  <si>
    <t>Apmokėjimas buvo vykdomas pagal realiai panaudotas mokinių važiavimo išlaidas vadovaujantis Administracijos direktoriaus 2017-01-17 įsakymu Nr. A-54</t>
  </si>
  <si>
    <t>4 švietimo įstaigos neįsisavino lėšų.</t>
  </si>
  <si>
    <t>Nesurinktos lėšos pagal suplanuotas reikšmes</t>
  </si>
  <si>
    <t>Nepanaudotos lėšos už patalpų nuomą "Dagilėlio" dainavimo mokykla</t>
  </si>
  <si>
    <t>2018 m. lėšos skirtos pagal miesto bendrojo ugdymo mokyklų mokinių skaičių Mokinių registre. Dalis NVŠ programų tiekėjų sustabdė programų vykdymą, todėl dalis lėšų liko nepanaudota.</t>
  </si>
  <si>
    <t>Lėšos panaudotos pagal gautas paraiška</t>
  </si>
  <si>
    <t>Rangovas pateikė sąskaitą už atliktus darbus su mažesne suma, nei buvo numatyta sutartyj</t>
  </si>
  <si>
    <t>Likutis susidarė dėl rangovo netinkamo sutartinių įsipareigojimų vykdymo</t>
  </si>
  <si>
    <t>Dėl blogų oro sąlygų neįsisavinta dalis lėšų, skirtų įstaigų teritorijų dangų ir įvažiavimų tvarkymui</t>
  </si>
  <si>
    <t>L/d "Kregždutė" skirtos lėšos prkeltos į 2019 m.</t>
  </si>
  <si>
    <t>Užtruko "Juventos" progimnazijos rangos darbų pirkimo dokumentų derinimas su CPVA</t>
  </si>
  <si>
    <t>Keitėsi projektiniai sprendiniai. Užsitęsė projektavimo darbai. Lėšos perkeltos į 2019 m</t>
  </si>
  <si>
    <t>Dėl dainavimo mokyklos "Dagilėlis" techninio projekto sprendinių tikslinimo buvo atidėtas rangos darbų pirkimo konkursas</t>
  </si>
  <si>
    <t>80</t>
  </si>
  <si>
    <t xml:space="preserve">Pagal 2018-12-10 pasirašytą papildomą susitarimą darbus planuojama užbaigti 2019-01. </t>
  </si>
  <si>
    <t>105 proc. teiktos vaikų raidos sutrikimų ankstyvosios reabilitacijos (VRSAR) specialistų komandos paslaugos vaikams, netekusiems tėvų globos.</t>
  </si>
  <si>
    <t>Atvyko daugiaiu vaikų su sunkia negalia nei planuota.</t>
  </si>
  <si>
    <t>Dienos socialinės globos paslaugas gavo 5 neįgalūs vaikai.</t>
  </si>
  <si>
    <t>Pagal poreikį 5 prašymai.</t>
  </si>
  <si>
    <t xml:space="preserve">Mokama už suteiktas paslaugas pagal pateiktas sąskaitas faktūras. </t>
  </si>
  <si>
    <t xml:space="preserve">Organizuoti įvairūs sveikatinimo renginiai užsimėmimai miesto bendruomenei </t>
  </si>
  <si>
    <t>Pateikta 15 paraiškų, 2 paraiškos neatitiko NVO Nuostatuose keliamų reikalavimų, 3 paraiškos nefinansuotos dėl nesurinkto balų skaičiaus. Finansuota 10 paraiškų pagal vertinimo rezultatus. Grąžinta nepanaudotų lėšų 0,2.</t>
  </si>
  <si>
    <t>721</t>
  </si>
  <si>
    <t>721 tikslinių grupių asmenys, kurie dalyvavo informavimo, švietimo ir mokymo renginiuose bei sveikatos raštingumą didinančiose veiklose.</t>
  </si>
  <si>
    <t>Didesnis poreikis.</t>
  </si>
  <si>
    <t>Atlikta viso 115 vandens tyrimų pagal 3 parametrus, pastatyti 4 informaciniai stendai, pritvirtinta 12 maudyklų plūdurų. Sezonu metu informuoti gyventojai apie saugų elgesį vandens telkiniuose ir paplūdimiuose, prižiūrėti paplūdimiai.</t>
  </si>
  <si>
    <t>Parengta 1 stebėsenos ataskaita.</t>
  </si>
  <si>
    <t>3,6</t>
  </si>
  <si>
    <t>Parengta 3.6 informacinių pranešimų.</t>
  </si>
  <si>
    <t>Didesnis poreikis, didesnis žiniasklaidos susidomėjimas</t>
  </si>
  <si>
    <t>7,4</t>
  </si>
  <si>
    <t>Sveikatinimo renginių - 7.4.</t>
  </si>
  <si>
    <t>Didesnis poreikis, organizuota daugiau renginių.</t>
  </si>
  <si>
    <t>179</t>
  </si>
  <si>
    <t>Sveikatinimo renginiuose dalyvavo 179 asmenys.</t>
  </si>
  <si>
    <t>Didesnis gyventojų susidomėjimas.</t>
  </si>
  <si>
    <t>14.6</t>
  </si>
  <si>
    <t>Konsultavimo paslaugų - 14.6.</t>
  </si>
  <si>
    <t>Didesnis poreikis, įdarbinta mitybos specialistė.</t>
  </si>
  <si>
    <t>277</t>
  </si>
  <si>
    <t>Pravesta 277 privalomieji sveikatos mokymai.</t>
  </si>
  <si>
    <t>366</t>
  </si>
  <si>
    <t>Suteiktos 366 konsultacijos</t>
  </si>
  <si>
    <t>8</t>
  </si>
  <si>
    <t>Vaikų dalis, kurių tėvai buvo konsultuojami 8 proc.</t>
  </si>
  <si>
    <t>Organizuota 130 sveikatinimo renginių.</t>
  </si>
  <si>
    <t>3808</t>
  </si>
  <si>
    <t xml:space="preserve">Sveikatingumo renginiuose dalyvavo 3808 mokiniai. </t>
  </si>
  <si>
    <t>Didesnis susidomėjimas VSB veikla.</t>
  </si>
  <si>
    <t>Nuo 2017 m. rugsėjo 1 d. dėl Biure įdarbintų visuomenės sveikatos priežiūros specialistų išaugo atliktų darbų mastai</t>
  </si>
  <si>
    <t>43</t>
  </si>
  <si>
    <t>Vaikų dalis, kurių tėvai buvo konsultuojami - 43 proc.</t>
  </si>
  <si>
    <t>485</t>
  </si>
  <si>
    <t>Organizuota 485 sveikatinimo renginiai.</t>
  </si>
  <si>
    <t>12124</t>
  </si>
  <si>
    <t>Sveikatingumo renginiuose dalyvavo 12124 mokiniai.</t>
  </si>
  <si>
    <t>830</t>
  </si>
  <si>
    <t>Suteikta 830 konsultacijų.</t>
  </si>
  <si>
    <t>Vaikų dalis, kurių tėvai buvo konsultuojami - 11 proc.</t>
  </si>
  <si>
    <t>116</t>
  </si>
  <si>
    <t>Organizuota 116 sveikatinimo renginių.</t>
  </si>
  <si>
    <t>Įgyvendinta neplanuotų veiklų.</t>
  </si>
  <si>
    <t>2490</t>
  </si>
  <si>
    <t xml:space="preserve">Sveikatingumo renginiuose dalyvavo 2490 mokinių. </t>
  </si>
  <si>
    <t>Dantų protezavimo paslaugas gavusių asmenų sk.</t>
  </si>
  <si>
    <t>Slaugos paslaugas gavusių asmenų sk.</t>
  </si>
  <si>
    <t>Pacientų pervežimų sk.</t>
  </si>
  <si>
    <t>Ortodonto suteiktų paslaugų sk.</t>
  </si>
  <si>
    <t>650</t>
  </si>
  <si>
    <t>656</t>
  </si>
  <si>
    <t>Pasirašytos 7 sutartys, apmokėta pagal 7 sutartis už atliktas paslaugas.</t>
  </si>
  <si>
    <t xml:space="preserve"> Slaugos paslaugos socialiai remtiniems  ir sveikatos draudimu nedraustiems pacientams, kai slaugos paslaugų nefinansuoja TLK, užtikrinimas. </t>
  </si>
  <si>
    <t>Poreikio pervežti pacientus nebuvo.</t>
  </si>
  <si>
    <t>Suteiktos papildomos 656 gydytojo ortodonto konsultacijos Šiaulių miesto vaikams; pagerėjo ortodonto paslaugų prieinamumas, paslaugos laukimo eilė sutrumpėjo 12 kartų.</t>
  </si>
  <si>
    <t>Kreipėsi pagal poreikį ir gavo paslaugas 7 asmenys.</t>
  </si>
  <si>
    <t>Mokama už suteiktas palaikomojo gydymo ir slaugos, asmenų pervežimo paslaugas pagal pateiktas sąskaitas-faktūras.</t>
  </si>
  <si>
    <t>Apsilankymų kabinete sk.</t>
  </si>
  <si>
    <t>Nuolatinių paslaugos gavėjų sk.</t>
  </si>
  <si>
    <t xml:space="preserve">Surinkta 990 švirkštų ir išdalinta 1020 švirkštų, 610 dezinfekcinių pakuočių, 805 prezervatyvai; suteikta 112 tarpininkavimo paslaugų; pravesta 10 paskaitų. </t>
  </si>
  <si>
    <t>Sulaukta didesnio paslaugų poreikio.</t>
  </si>
  <si>
    <t>Atliktas paslaugos pirkimas, pasirašyta sutartis. Apleistų gyvenamųjų patalpų valymo darbai ir dezinfekcija atlikta 9 butuose.</t>
  </si>
  <si>
    <t xml:space="preserve">Atsiskaitoma už faktiškai atliktus darbus pagal 2018 m. pasirašytą apleistų patalpų valymo ir dezinfefcijos sutartį pagal pateiktas sąskaitas faktūras. </t>
  </si>
  <si>
    <t xml:space="preserve">Tuberkulioze sergančių pacientų, kuriems buvo suteiktos socialinės paramos priemonės tuberkuliozės ambulatorinio gydymo metu, sk. </t>
  </si>
  <si>
    <t>Finanasavimo sutartis sudaryta 2018 m. IV ketv., planuojama įgyvendinti nuo 2019 m. I ketv.</t>
  </si>
  <si>
    <t>Pagal UAB "Busturas" gautus duomenis faktinė gavėjų reikšmė išskirta į dvi dalis: 1) pagal Šiaulių miesto savivaldybės tarybos sprendimą suteikiamos legvatos dalis, kurios gavėjams priskiriama 100 proc. lengvata.  2) pagal LR transporto lengvatų įstatymą išskiriama dalis - gavėjai su 50 proc. ir 80 proc. lengvata</t>
  </si>
  <si>
    <t xml:space="preserve">Į 2018 m. vertinimo kriterijaus planuojamą reikšmę buvo įtrauktas lengvatų naudotojų skačius tik su 100 proc. lengvata. 2018 m. faktinė reikšmė buvo 4 196 vnt didesnė, nei planuota dėl konkretaus vardinių kortelių poreikio. Į 2019-2021 m. strateginį veiklos plano projektą jau yra įtrauktas lengvatų naudotojų skaičius ir su 50 proc. ir 80 proc. lengvata. </t>
  </si>
  <si>
    <t>Patenkintų prašymų dalis nuo visų gautų prašymų, proc.</t>
  </si>
  <si>
    <t>83</t>
  </si>
  <si>
    <t>Sukurtų laikinų darbo vietų skaičius, vnt.</t>
  </si>
  <si>
    <t>Budinčių globotojų sk.</t>
  </si>
  <si>
    <t>0,5</t>
  </si>
  <si>
    <t>1651</t>
  </si>
  <si>
    <t>9646</t>
  </si>
  <si>
    <t>20822</t>
  </si>
  <si>
    <t>5900</t>
  </si>
  <si>
    <t>195</t>
  </si>
  <si>
    <t>1694</t>
  </si>
  <si>
    <t>5271</t>
  </si>
  <si>
    <t>Patenkintų paraiškų dalis nuo visų gautų paraiškų, proc.</t>
  </si>
  <si>
    <t xml:space="preserve">Kraiteliai buvo išdalinti visoms dėl jų besikreipusioms šiauliečių šeimoms. Po įvykusio viešųjų pirkimų konkurso kraiteliai buvo nupirkti po 226 Eur/vnt vietoj planuotų 300 Eur/vnt. </t>
  </si>
  <si>
    <t>Paslaugos teikiamos pagal poreikį</t>
  </si>
  <si>
    <t>Vienkartinė piniginė pašalpa skiriama įvertinus gavėjų prašymus.</t>
  </si>
  <si>
    <t>39</t>
  </si>
  <si>
    <t xml:space="preserve">Pritaikyta 13 būstų suaugusiems asmenims su negalia. Pritaikytas 1 būstas šeimai, auginančiai vaikus su sunkia negalia, ir 13-ai šeimų, auginančioms vaikus su sunkia negalia, kompensuotos sensorinių priemonių įsigijimo išlaidos. </t>
  </si>
  <si>
    <t>Palaipsniui įgyvendinama institucinės globos pertvarka - siekiama, kad be tėvų globos likę vaikai būtų apgyvendinti ne instituciniuose, bet  bendruomeniniuose vaikų namuose arba pas globėjus.</t>
  </si>
  <si>
    <t>Nuo 2018 m. spalio mėn. pradėta teikti dar viena paslauga -  įkurtas Krizių centras, kuriame kriziniais atvejais bet kuriuo paros metu.apgyvendinami vaikai. Finansavimo šaltinio "Kitos lėšos (KT)" 2018 metų projekte, kuris buvo pateiktas 2017 m. spalio mėn., nebuvo numatyta „vaiko pinigų“, kurie mokami už vaikų globos namuose gyvenančius vaikus ir kurie per 2018 m. sudarė 10 tūkst. Eur. Taip pat nebuvo numatyta globos išmoka, vaiko pinigai ir tikslinis priedas budintiems globotojams už globojamus vaikus. Per 2018 m. šios išmokos budintiems globotojams sudarė 55 tūkst.Eur.</t>
  </si>
  <si>
    <t>Paslaugos teikiamos pagal poreikį. Skaičiuoti visi klientai, kurie 2018 metais gavo integralios pagalbos namuose paslaugas (ir nauji, ir tęstiniai)</t>
  </si>
  <si>
    <t>Buvo suteiktos šios paslaugos:  kompleksinė pagalba krizinės motinystės atveju;  išvadų dėl asmens gebėjimo pasirūpinti savimi rengimas; socialinė priežiūra socialinės rizikos šeimoms; pagalba labiausiai skurstantiems asmenims (Labdaros ir paramos fondas "Maisto bankas")</t>
  </si>
  <si>
    <t>Paslaugos teikiamos pagal poreikį, o lėšos kompleksinės pagalbos paslaugai krizinės motinystės atvejais teikti buvo planuojamos atsižvelgiant į 2017 metų poreikį. Buvo prognozuojama, kad paslaugas kas mėnesį gaus apie 10 šeimų, tačiau paslaugos buvo teikiamos vidutiniškai 4 šeimoms per mėnesį.</t>
  </si>
  <si>
    <t xml:space="preserve">Paslaugos teikiamos pagal poreikį: didelis skaičius asmenų dalyvavo lektoriaus paskaitose pozityvios tėvystės ir psichosocialinės pagalbos klausimais, taip pat socialinio darbuotojo individualiose konsultacijose. </t>
  </si>
  <si>
    <t>2018 m. liepos 1 d., prasidėjus Vaiko teisių apsaugos reformai, padidėjo vaikų,  apgyvendintų budinčių globotojų šeimose, skaičius. Daugėjant vaikų skaičiui, didėjo budinčių globotojų poreikis.</t>
  </si>
  <si>
    <t xml:space="preserve">Dėl pagalbos pinigų skyrimo kreipėsi 119 globėjų, globojančių 167 vaikus. </t>
  </si>
  <si>
    <t>Nuo 2018 m. birželio 28 d. įsigaliojus naujai Šeimynų įstatymo redakcijai, bendras vaikų skaičius šeimynoje kartu su savais vaikais negali būti daugiau nei aštuoni vaikai (iki tol šeimynoje galėjo būti globojama iki 12-os vaikų). Iš 4 Šiaulių miesto savivavldybės šeimynų, kai kuriose iš jų globojamų vaikų skaičius yra mažiau nei 8.</t>
  </si>
  <si>
    <t>Vienuose bendruomeniniuose namuose negali būti daugiau kaip 8 vaikai. Buvo planuojamas maksimalus vaikų skaičius, paslaugos suteiktos 4 vaikams.</t>
  </si>
  <si>
    <t>Paslaugos buvo teikiamos iki 2018 m. gegužės mėn., sutartis su paslaugos teikėju nebuvo pratęsta.</t>
  </si>
  <si>
    <t>Paslaugos teikiamos pagal poreikį.</t>
  </si>
  <si>
    <t>Buvo planuota visą pastatą atnaujinti per 2018-2019 metus, 2018 m. atlikta 50 proc. darbų, 2019 m. planuojama baigti</t>
  </si>
  <si>
    <t>Projekto rengėjai vėlavo parengti projektą, taikomos sutartyje numatytos sankcijos. Planuojama, kad techninis projektas bus parengtas 2019 m.</t>
  </si>
  <si>
    <t>Išmokos mokamos pagal poreikį</t>
  </si>
  <si>
    <t xml:space="preserve">Nuo 2017 m. gruodžio 5 d. įsigaliojus Lietuvos Respublikos Išmokų vaikams įstatymo Nr. I-621 pakeitimo įstatymui (2017 m. gruodžio 5 d. Nr. XIII-822 6 straipsnis), kiekvienam vaikui nuo gimimo dienos iki 18 metų ir vyresniam, jeigu jis mokosi pagal bendrojo ugdymo programą, bet ne ilgiau iki jam sukaks 21 metai, yra skiriama ir mokama 0,79  bazinės socialinės išmokos dydžio išmoka per mėnesį. Šios išmokos pradėtos mokėti nuo 2018 m. sausio 1d. </t>
  </si>
  <si>
    <t>Sumažėjo išmokų gavėjų skaičius</t>
  </si>
  <si>
    <t>Šios priemonės vykdytojas buvo Vaiko teisių apsaugos skyrius. Iki 2018 m. liepos 1 d., kuomet įsigaliojo vaiko teisių apsaugos sistemos pertvarka ir dalis jo funkcijų buvo perduotos Socialinių paslaugų skyriui, Vaiko teisių apsaugos skyrius nespėjo laiku atlikti visų viešųjų pirkimų procedūrų, todėl vasaros poilsio vaikams paslaugų buvo nupirkta už 10,0 tūkst. eurų ir paslaugas gavo 50 vaikų vietoj planuotų 130.</t>
  </si>
  <si>
    <t>Projekto metu iš viso nupirkti 35 būstai</t>
  </si>
  <si>
    <t>Nupirkta mažiau, nes 2017 m. gruodžio mėnesi keitėsi butų pirkimo reglamentas (vadovaujanti nauju reglamentu, pirkimas tapo sudėtingesnis ir užtrunkantis ilgesnį laiką), bei nėra pakankamai pasiūlos</t>
  </si>
  <si>
    <t xml:space="preserve">Priemonės lėšos yra už parduotus Savivaldybės būstus. </t>
  </si>
  <si>
    <t xml:space="preserve">Būsto fondas didinamas naudojant priemonės 10 03 02 02 lėšas. </t>
  </si>
  <si>
    <t>Asmenų, kuriems skirtos būsto nuomos ar išperkamosios būsto nuomos mokesčių dalies kompensacijos, skaičius - 33, o tai yra 13 šeimų.</t>
  </si>
  <si>
    <t>Panaudotose išlaidose neįtraukta 0,476 tūkst. Eur už 2018 m. gruodžio mėn.</t>
  </si>
  <si>
    <t>Patvirtintų asignavimų nukrypimas susidaro, nes Vietinės rinkliavos administratoriui mokėjimai atliekami Sutartyje nustatyta tvarka pagal pateiktas sąskaitas</t>
  </si>
  <si>
    <t>Šiai priemonei 2018 m. skirta 800,0 tūkst. Eur asignavimų, faktiškai patirta keleivių vežimo nuostolių 708,1 tūkst. Eur. Patvirtintas planas nebuvo įvykdytas, nes nebuvo didesnio poreikio nuostolių kompensacijai.</t>
  </si>
  <si>
    <t>Panaudotose išlaidose neįtraukta 1,451 tūkst. Eur už 2018 m. gruodžio mėn.</t>
  </si>
  <si>
    <t>Vykdant 2018 m. Šiaulių miesto savivaldybės nusikaltimų prevencijos veiklos planą buvo finansuota 10 tikslinių nusikaltimų prevencijos programos projektų už 43754,28 Eur. Įgyvendinant Šiaulių apskrities vyriausiojo policijos komisariato ir Šiaulių apskrities priešgaisrinės gelbėjimo valdybos paraiškas ir papildomą poreikį Šiaulių miesto savivaldybės administracija viešųjų pirkimų būdu įsigijo: 
1. Triukšmo lygio matuoklis „Metrel FonS MI 6301“ – turto vertė: 2199,78 Eur.
2. Lazerinis greičio matuoklis „LaserCam 4“ – turto vertė: 10794,48 Eur.
3. Sauso tipo naro hidrokostiumas „Ursuit lite“ (7 vnt.) – turto vertė: 8470 Eur.</t>
  </si>
  <si>
    <t>Lėšos (5535,74 Eur) buvo sutaupytos vykdant viešuosius pirkimus, nupirkus ilgalaikį turtą pigiau, nei buvo planuota.
Įš projektams finansuoti skirtų pinigų nepaskirstyti liko 45,72 Eur.</t>
  </si>
  <si>
    <t>Nebuvo paskelbta ekstremalių sirtuacijų. Likviduoti ekstremaliems įvykiams lėšų nereikėjo.</t>
  </si>
  <si>
    <t xml:space="preserve">Įgyvendintos veiklos pagal sritis: 27 socialiai pažeidžiamiems bendruomenės nariams, 20 - vaikų ir jaunimo laisvalaikio užimtumui, 18  kultūrinei ir švietėjiškai veiklai, 131 - sporto ir  sveikatingumo veikloms, 15 bendruomenės sutelktumui ir gyvenimo kokybei gerinti, 17 - bendruomenės akcijoms ir iniciatyvoms, skirtoms viešųjų erdvių ir aplinkos kokybei gerinimui.  </t>
  </si>
  <si>
    <t>Priemonės administravimui skirta 1,4 tūkst. Eur, 4 teritorijoms projektų įgyvendinimui skirta 71,3 tūkst. Eur, iš jų 1,5 tūkst. Rėkyvos seniūnijos ISS sprendimu neskirta Rėkyvos gyvenvietės bendruomenei.</t>
  </si>
  <si>
    <t>29/9094</t>
  </si>
  <si>
    <t>Į veiklas įtraukta 4,5 karto daugiau dalyvių, finansuoti 29 projektai, 6 organizacijoms kompensuotos steigimo ir perregistravimo išlaidos.</t>
  </si>
  <si>
    <t>0,5 tūkst. Eur nepanaudota steigimo ir perregistravimo išlaidoms kompensuoti  dėl sumažėjusio besisteigiančių organizacijų skaičiaus, 0,4 tūkst. Eur nepanaudotų lėšų skirtų projektams įgyvendinti pareiškėjai grąžino į Savivaldybės biudžetą.</t>
  </si>
  <si>
    <t xml:space="preserve">2018 m. įvykdytas viešasis pirkimas, kurio metu įsigyta Šiaulių miesto viešųjų vietų vaizdo stebėjimo sistema, pasirašyta sutartis su UAB "Fima", pradėti parengiamieji darbai vaizdo stebėjimo kameroms įrengti, Vaizdo stebėjimo sistema turi būti įrengta iki 2019 m. rugsėjo mėn. pabaigos. </t>
  </si>
  <si>
    <t>Koordinacinio centro projektavimo darbai užsitęsė. Šiuo metu perkami rangos darbai. Pradėti vykdyti viešieji pirkimai automobiliui įsigyti, kurie buvo nutraukti, nes neatsirado tiekėjų su pasiūlymais.</t>
  </si>
  <si>
    <t>25 proc. neįgyvendinta dėl projektų rengėjų (rangovų) sutartinių įsipareigojimų netinkamo vykdymo.</t>
  </si>
  <si>
    <t xml:space="preserve">Biuro technika nenuomojama. </t>
  </si>
  <si>
    <t xml:space="preserve">Vadovaujantis 2018-07-30  sutartimi Nr. SŽ-887 Administracijoje nupirkta 19 naujų daugiafunkcinių įrenginių:  7 (A4), 12 (A3 formato, iš jų 6 spalvoti ). Įdiegta PĮ PaperCut atliekanti spausdintuvų, spausdinimo, skenavimo bei kopijavimo darbų monitoringą. Taip pat įsigyta 17 daugiafunkcinių įrenginių (skirta padaliniams nutolusiems nuo pagrindinio pastato) bei 11 dokumentų naikinimo aparatų.  </t>
  </si>
  <si>
    <t xml:space="preserve">Administracijoje įdiegta PĮ ESET Endpoint Protection Advanced, 3Y (300 vnt),   Microsoft Windows Remote Desktop Service CAL 2019 (110 vnt), Windows Server CAL 2019 (380 vnt) ir PĮ  Veem Backup&amp;Replication  Enterprise (7 vnt);  PĮ PaperCut (1 vnt)   </t>
  </si>
  <si>
    <t xml:space="preserve">IS serveris ThinkSystem SR530 Xeon  (3 vnt) </t>
  </si>
  <si>
    <t xml:space="preserve">Tarybos ir Administracijos darbo vietų, pasitarimų salių kompiuterizuotų vietų skaičius. </t>
  </si>
  <si>
    <t>35 stacionarūs kompiuteriai.</t>
  </si>
  <si>
    <t xml:space="preserve">PĮ licencijos įsigytos, nuspręsta nenuomoti. </t>
  </si>
  <si>
    <t xml:space="preserve">Lėšos panaudotos duomenų bazės svetainės sukūrimui. Duomenys reguliariai keliami savo darbuotojų pajėgomis neatlygintinai.  </t>
  </si>
  <si>
    <t xml:space="preserve">2019-01-09 pasirašyta Šiaulių - išmanaus miesto - koncepcijos parengimo paslaugų sutartis Nr. SŽ-16 su UAB "Civitta". 2019-01-22 pasirašyta Šiaulių miesto savivaldybės administracijos išmanaus gyventojų ir paslaugų registro kūrimo paslaugų sutartis Nr. SŽ-41 su SIA "ZZ Dats". </t>
  </si>
  <si>
    <t xml:space="preserve">Rodiklis bus pasiektas baigus projektą - iki 2019 m. pabaigos. </t>
  </si>
  <si>
    <t>2018 m. spalio 8 d. pasirašyta Šiaulių miesto savivaldybės administracijos teikiamų miesto ūkio, civilinės saugos, viešosios tvarkos paslaugų teikimo ir valdymo procesų ir procedūrų analizės bei jų tobulinimo paslaugų sutartis Nr. SŽ-1086. Įrengtos 4 darbo vietos (t.y. nupirkti 4 kompiuteriai ir spausdintuvai). Vykdytas pirkimas "Savivaldybės išmanaus paslaugų ir gyventojų duomenų registro modernizavimas". 2018 m. rugsėjo 4 diena pasirašyta "Informavimo bei konsultavimo paslaugų teikimo ir klientų aptarnavimo paslaugų optimizavimo ir tobulinimo Šiaulių turizmo informacijos centre" paslaugų sutartis Nr. S-18-096</t>
  </si>
  <si>
    <t>01 programa</t>
  </si>
  <si>
    <t>02 programa</t>
  </si>
  <si>
    <t>07 programa</t>
  </si>
  <si>
    <t>08 programa</t>
  </si>
  <si>
    <t>09 programa</t>
  </si>
  <si>
    <t>10 programa</t>
  </si>
  <si>
    <t>Viso 01 tikslas</t>
  </si>
  <si>
    <t>05 programa</t>
  </si>
  <si>
    <t>06 programa</t>
  </si>
  <si>
    <t>11 programa</t>
  </si>
  <si>
    <t>Viso 02 tikslas</t>
  </si>
  <si>
    <t>03 programa</t>
  </si>
  <si>
    <t>04 programa</t>
  </si>
  <si>
    <t>Viso 03 tikslas</t>
  </si>
  <si>
    <t>Šaltinis</t>
  </si>
  <si>
    <t>Iš viso 01 pagal fin. šaltinius</t>
  </si>
  <si>
    <t>Viso 02 tikslas pagal fin. šaltinius</t>
  </si>
  <si>
    <t>Viso 03 tikslas pagal fin. šaltinius</t>
  </si>
  <si>
    <t>Viso SVP (01+02+03)</t>
  </si>
  <si>
    <t>Viso SVP pagal fin. šaltinius:</t>
  </si>
  <si>
    <t xml:space="preserve">Atlikta Lietuvos karo lakūno, savanorio, leitenanto Juozo Kumpio kapo (unikalus kodas Kultūros vertybių registre - 16963 )tvarkybos darbų projekto parengimo paslauga ir jo įgyvendinimas, jaun. Puskarininkio Albino Palskio, Lietuvos karo lakūno, 3-iosios eskadrilės oro žvalgo, leitenanto Antano Rinbuto-Oželio kapų priežiūros darbai. </t>
  </si>
  <si>
    <t>Priemonė buvo įvykdyta pagal planą</t>
  </si>
  <si>
    <t>Vykdant priemonę buvo pasiekta vertinimo kriterijų reikšmių mažiau, nei planuota</t>
  </si>
  <si>
    <t>Priemonė neįvykdyta, t.y. nepasiekta planuota vertinimo kriterijų reikšmė</t>
  </si>
  <si>
    <t>Viso programos priemonių</t>
  </si>
  <si>
    <t>Projektų valdymo sk (20)</t>
  </si>
  <si>
    <t>Miesto ūkio ir aplinkos skyrius  (07),vyr. specialistė T.Vilutienė,  Projektų valdymo skyrius (20)</t>
  </si>
  <si>
    <t>6x6 mašina pristatyta kaip, kad numatyta sutartyje - 2019 m. pradžia. Kateris ir garsinės sirenos - vėluojama. Taikomi delspinigiai.</t>
  </si>
  <si>
    <t xml:space="preserve">Per 2018 m. gyventojų skola už gyvūnų laikymą daugiabučiuose namuose sumažėjo 5032,33 Eur. </t>
  </si>
  <si>
    <t>Lėšos naudotos: 2 vnt. šunų išvedžiojimo aikštelių išardymui t. y Gardino g. ir Lieporių parke; naujos 40x50 kv.Lieporių parke šunų išvedžiojimo aikštelės įrengimui; 9 šunų išvedžiojimo aikštelių priežiūrai bei remontui (žolės nupjovimui, sniego nukasimui, šiukšliadėžių sutvarkymui ir kt.) tai pat buvo nupirkta ir įrengta 10 vnt.  šunų ekskrementų šiukšliadėžių ir 5 vnt. dėžių su maišeliais  šunų ekskrementams. Lėšų liko, kadangi nereikėjo valyti sniego.</t>
  </si>
  <si>
    <t>Dėl oro salygų nereikėjo valyti iš šunų išvedžiojimo aikštelių sniego, dėl įšalo Lieporių šunų išvedžiojimo aikštelėje nebuvo įrengiami suoliukai su šiukšliadežėmis. Todėl buvo sutaupyta 1,5 tūkst. eurų.</t>
  </si>
  <si>
    <t>9/14</t>
  </si>
  <si>
    <t xml:space="preserve"> Projektų valdymo skyrius (20) </t>
  </si>
  <si>
    <t xml:space="preserve">Atlikta 145 objektų kadastriniai matavimai, iš jų 120 - miesto gatvių, 25 -  kiti inžineriniai </t>
  </si>
  <si>
    <t>Apmokėtos eksploatavimo išlaidos proc.</t>
  </si>
  <si>
    <t>Švietimo įstaigų sk.</t>
  </si>
  <si>
    <t>Socialinių paslaugų skyrius (08), Projektų valdymo sk, (20) vyr. specialistė Rita Montvilienė</t>
  </si>
  <si>
    <t>Likviduotos ekstremalių įvykių ir situacijų pasekmės proc.</t>
  </si>
  <si>
    <t>Pasirašytos projektų finsanvimo sutartys, vnt</t>
  </si>
  <si>
    <t xml:space="preserve">Vykdomos veiklos numatytos projekto dalyvių pateiktose paraiškose. </t>
  </si>
  <si>
    <t>01 TIKSLAS</t>
  </si>
  <si>
    <t>02 TIKSLAS</t>
  </si>
  <si>
    <t>03 TIKSLAS</t>
  </si>
  <si>
    <t>1. Biosocialinių įgūdžių ugdymo ir integracijos į kūno kultūros pamokas paslaugų teikimas vaikams, turintiems sunkią ir vidutinę negalią dėl nervų sistemos ligų ir lankantiems Šiaulių miesto bendrojo ugdymo mokyklas. 13 vaikų suteikta 745 kineziterapijos, 388 hipoterapijos ir 42 individualūs taikomosios kūno kultūros užsimėmimai. Viso užsiėmimų 1175.                        2. Biosocialinių įgūdžių programoje dalyvavo 14 vaikų su negalia bei elgesio ir emocijų sutrikimais.</t>
  </si>
  <si>
    <t>Pastatyti irklavimo sporto bazę (Žvyro g. 34)</t>
  </si>
  <si>
    <t xml:space="preserve">2018  m. planas </t>
  </si>
  <si>
    <t xml:space="preserve">2018  m. patikslintas </t>
  </si>
  <si>
    <t>KT(ES)</t>
  </si>
  <si>
    <t xml:space="preserve">2018  m. patikslintas planas </t>
  </si>
  <si>
    <t xml:space="preserve">2018  m.patikslintas planas </t>
  </si>
  <si>
    <t>2018  m. planas</t>
  </si>
  <si>
    <t xml:space="preserve">Šiaulių miesto savivaldybės </t>
  </si>
  <si>
    <t>administracijos direktoriaus ir</t>
  </si>
  <si>
    <t xml:space="preserve">Šiaulių miesto savivaldybės administracijos </t>
  </si>
  <si>
    <t>2018 metų veiklos ataskaitos</t>
  </si>
  <si>
    <t>1 priedas</t>
  </si>
  <si>
    <t xml:space="preserve">Šiaulių m. savivaldybės administracijos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</si>
</sst>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
    <numFmt numFmtId="174" formatCode="0.000"/>
    <numFmt numFmtId="175" formatCode="[$-427]yyyy\ &quot;m.&quot;\ mmmm\ d\ &quot;d.&quot;"/>
    <numFmt numFmtId="176" formatCode="[$-427]General"/>
    <numFmt numFmtId="177" formatCode="[$-427]0"/>
    <numFmt numFmtId="178" formatCode="[$-427]0.0"/>
    <numFmt numFmtId="179" formatCode="[$€-2]\ ###,000_);[Red]\([$€-2]\ ###,000\)"/>
  </numFmts>
  <fonts count="80">
    <font>
      <sz val="10"/>
      <name val="Arial"/>
      <family val="2"/>
    </font>
    <font>
      <sz val="11"/>
      <color indexed="8"/>
      <name val="Calibri"/>
      <family val="2"/>
    </font>
    <font>
      <sz val="12"/>
      <name val="Times New Roman"/>
      <family val="1"/>
    </font>
    <font>
      <b/>
      <sz val="12"/>
      <name val="Times New Roman"/>
      <family val="1"/>
    </font>
    <font>
      <sz val="10"/>
      <name val="Times New Roman"/>
      <family val="1"/>
    </font>
    <font>
      <b/>
      <sz val="12"/>
      <name val="Calibri"/>
      <family val="2"/>
    </font>
    <font>
      <sz val="12"/>
      <color indexed="8"/>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b/>
      <sz val="10"/>
      <name val="Arial"/>
      <family val="2"/>
    </font>
    <font>
      <sz val="9"/>
      <name val="Tahoma"/>
      <family val="2"/>
    </font>
    <font>
      <b/>
      <sz val="12"/>
      <color indexed="8"/>
      <name val="Times New Roman"/>
      <family val="1"/>
    </font>
    <font>
      <sz val="9"/>
      <color indexed="60"/>
      <name val="Times New Roman"/>
      <family val="1"/>
    </font>
    <font>
      <sz val="8"/>
      <name val="Times New Roman"/>
      <family val="1"/>
    </font>
    <font>
      <b/>
      <sz val="10"/>
      <name val="Times New Roman"/>
      <family val="1"/>
    </font>
    <font>
      <sz val="12"/>
      <name val="Arial"/>
      <family val="2"/>
    </font>
    <font>
      <b/>
      <sz val="12"/>
      <name val="Arial"/>
      <family val="2"/>
    </font>
    <font>
      <sz val="11"/>
      <name val="Arial"/>
      <family val="2"/>
    </font>
    <font>
      <sz val="10"/>
      <color indexed="10"/>
      <name val="Times New Roman"/>
      <family val="1"/>
    </font>
    <font>
      <sz val="12"/>
      <color indexed="10"/>
      <name val="Arial"/>
      <family val="2"/>
    </font>
    <font>
      <sz val="11"/>
      <name val="Times"/>
      <family val="1"/>
    </font>
    <font>
      <i/>
      <sz val="11"/>
      <name val="Times New Roman"/>
      <family val="1"/>
    </font>
    <font>
      <b/>
      <sz val="11"/>
      <color indexed="48"/>
      <name val="Times New Roman"/>
      <family val="1"/>
    </font>
    <font>
      <sz val="14"/>
      <name val="Times New Roman"/>
      <family val="1"/>
    </font>
    <font>
      <b/>
      <sz val="14"/>
      <name val="Times New Roman"/>
      <family val="1"/>
    </font>
    <font>
      <sz val="10"/>
      <color indexed="8"/>
      <name val="Times New Roman"/>
      <family val="1"/>
    </font>
    <font>
      <b/>
      <sz val="14"/>
      <color indexed="10"/>
      <name val="Times New Roman"/>
      <family val="1"/>
    </font>
    <font>
      <b/>
      <sz val="10"/>
      <color indexed="10"/>
      <name val="Times New Roman"/>
      <family val="1"/>
    </font>
    <font>
      <sz val="11"/>
      <color indexed="17"/>
      <name val="Times New Roman"/>
      <family val="1"/>
    </font>
    <font>
      <sz val="10"/>
      <color indexed="8"/>
      <name val="Calibri"/>
      <family val="0"/>
    </font>
    <font>
      <b/>
      <sz val="12"/>
      <color indexed="63"/>
      <name val="Times New Roman"/>
      <family val="0"/>
    </font>
    <font>
      <sz val="8.25"/>
      <color indexed="63"/>
      <name val="Calibri"/>
      <family val="0"/>
    </font>
    <font>
      <b/>
      <sz val="14"/>
      <color indexed="63"/>
      <name val="Times New Roman"/>
      <family val="0"/>
    </font>
    <font>
      <sz val="14"/>
      <color indexed="63"/>
      <name val="Calibri"/>
      <family val="0"/>
    </font>
    <font>
      <b/>
      <sz val="11"/>
      <color indexed="63"/>
      <name val="Times New Roman"/>
      <family val="0"/>
    </font>
    <font>
      <b/>
      <sz val="15"/>
      <color indexed="54"/>
      <name val="Calibri"/>
      <family val="2"/>
    </font>
    <font>
      <b/>
      <sz val="13"/>
      <color indexed="54"/>
      <name val="Calibri"/>
      <family val="2"/>
    </font>
    <font>
      <b/>
      <sz val="11"/>
      <color indexed="54"/>
      <name val="Calibri"/>
      <family val="2"/>
    </font>
    <font>
      <sz val="11"/>
      <color indexed="9"/>
      <name val="Calibri"/>
      <family val="2"/>
    </font>
    <font>
      <i/>
      <sz val="11"/>
      <color indexed="23"/>
      <name val="Calibri"/>
      <family val="2"/>
    </font>
    <font>
      <u val="single"/>
      <sz val="10"/>
      <color indexed="25"/>
      <name val="Arial"/>
      <family val="2"/>
    </font>
    <font>
      <sz val="11"/>
      <color indexed="20"/>
      <name val="Calibri"/>
      <family val="2"/>
    </font>
    <font>
      <sz val="10"/>
      <color indexed="8"/>
      <name val="Arial"/>
      <family val="2"/>
    </font>
    <font>
      <sz val="11"/>
      <color indexed="17"/>
      <name val="Calibri"/>
      <family val="2"/>
    </font>
    <font>
      <u val="single"/>
      <sz val="10"/>
      <color indexed="30"/>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4"/>
      <color indexed="63"/>
      <name val="Calibri"/>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0"/>
      <color theme="1"/>
      <name val="Arial"/>
      <family val="2"/>
    </font>
    <font>
      <sz val="11"/>
      <color rgb="FF006100"/>
      <name val="Calibri"/>
      <family val="2"/>
    </font>
    <font>
      <u val="single"/>
      <sz val="10"/>
      <color theme="10"/>
      <name val="Arial"/>
      <family val="2"/>
    </font>
    <font>
      <sz val="11"/>
      <color rgb="FF0000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4"/>
      <color rgb="FFFF0000"/>
      <name val="Times New Roman"/>
      <family val="1"/>
    </font>
    <font>
      <b/>
      <sz val="8"/>
      <name val="Arial"/>
      <family val="2"/>
    </font>
  </fonts>
  <fills count="9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900072813034"/>
        <bgColor indexed="64"/>
      </patternFill>
    </fill>
    <fill>
      <patternFill patternType="solid">
        <fgColor indexed="55"/>
        <bgColor indexed="64"/>
      </patternFill>
    </fill>
  </fills>
  <borders count="7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hair">
        <color indexed="8"/>
      </left>
      <right/>
      <top style="hair">
        <color indexed="8"/>
      </top>
      <bottom style="hair">
        <color indexed="8"/>
      </bottom>
    </border>
    <border>
      <left style="thin"/>
      <right style="thin"/>
      <top/>
      <bottom style="thin"/>
    </border>
    <border>
      <left style="thin">
        <color indexed="8"/>
      </left>
      <right style="thin">
        <color indexed="8"/>
      </right>
      <top style="thin">
        <color indexed="8"/>
      </top>
      <bottom/>
    </border>
    <border>
      <left style="thin"/>
      <right style="thin"/>
      <top style="thin">
        <color indexed="8"/>
      </top>
      <bottom/>
    </border>
    <border>
      <left style="thin"/>
      <right/>
      <top style="thin"/>
      <bottom style="thin"/>
    </border>
    <border>
      <left/>
      <right/>
      <top style="thin"/>
      <bottom style="thin"/>
    </border>
    <border>
      <left/>
      <right/>
      <top style="thin"/>
      <bottom/>
    </border>
    <border>
      <left/>
      <right style="thin"/>
      <top style="thin"/>
      <bottom/>
    </border>
    <border>
      <left style="thin">
        <color indexed="8"/>
      </left>
      <right style="thin">
        <color indexed="8"/>
      </right>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color indexed="8"/>
      </left>
      <right>
        <color indexed="63"/>
      </right>
      <top>
        <color indexed="63"/>
      </top>
      <bottom style="thin">
        <color indexed="8"/>
      </bottom>
    </border>
    <border>
      <left style="thin"/>
      <right style="thin"/>
      <top/>
      <bottom/>
    </border>
    <border>
      <left/>
      <right style="thin">
        <color indexed="8"/>
      </right>
      <top style="thin">
        <color indexed="8"/>
      </top>
      <bottom style="thin">
        <color indexed="8"/>
      </bottom>
    </border>
    <border>
      <left style="thin">
        <color indexed="8"/>
      </left>
      <right/>
      <top/>
      <bottom/>
    </border>
    <border>
      <left>
        <color indexed="63"/>
      </left>
      <right style="thin">
        <color indexed="8"/>
      </right>
      <top style="thin">
        <color indexed="8"/>
      </top>
      <bottom>
        <color indexed="63"/>
      </bottom>
    </border>
    <border>
      <left style="thin">
        <color indexed="8"/>
      </left>
      <right style="thin">
        <color indexed="8"/>
      </right>
      <top style="thin"/>
      <bottom/>
    </border>
    <border>
      <left>
        <color indexed="63"/>
      </left>
      <right style="thin">
        <color indexed="8"/>
      </right>
      <top>
        <color indexed="63"/>
      </top>
      <bottom style="thin">
        <color indexed="8"/>
      </bottom>
    </border>
    <border>
      <left/>
      <right/>
      <top/>
      <bottom style="thin">
        <color indexed="8"/>
      </bottom>
    </border>
    <border>
      <left style="thin"/>
      <right style="thin">
        <color indexed="8"/>
      </right>
      <top style="thin"/>
      <bottom/>
    </border>
    <border>
      <left/>
      <right style="thin">
        <color indexed="8"/>
      </right>
      <top/>
      <bottom/>
    </border>
    <border>
      <left style="thin">
        <color indexed="8"/>
      </left>
      <right style="thin"/>
      <top style="thin">
        <color indexed="8"/>
      </top>
      <bottom/>
    </border>
    <border>
      <left style="thin"/>
      <right style="thin">
        <color indexed="8"/>
      </right>
      <top style="thin">
        <color indexed="8"/>
      </top>
      <bottom/>
    </border>
    <border>
      <left style="thin">
        <color indexed="8"/>
      </left>
      <right style="thin">
        <color indexed="8"/>
      </right>
      <top/>
      <bottom style="thin"/>
    </border>
    <border>
      <left/>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right style="thin">
        <color indexed="23"/>
      </right>
      <top style="thin"/>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color indexed="63"/>
      </right>
      <top style="thin"/>
      <bottom style="thin">
        <color indexed="8"/>
      </bottom>
    </border>
    <border>
      <left style="thin"/>
      <right>
        <color indexed="63"/>
      </right>
      <top style="thin">
        <color indexed="8"/>
      </top>
      <bottom style="thin"/>
    </border>
    <border>
      <left style="thin">
        <color indexed="8"/>
      </left>
      <right style="thin"/>
      <top style="thin"/>
      <bottom/>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border>
    <border>
      <left style="thin">
        <color indexed="8"/>
      </left>
      <right style="thin"/>
      <top style="thin">
        <color indexed="8"/>
      </top>
      <bottom style="thin"/>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top style="thin"/>
      <bottom style="thin"/>
    </border>
    <border>
      <left style="thin"/>
      <right style="thin">
        <color indexed="8"/>
      </right>
      <top/>
      <bottom style="thin"/>
    </border>
    <border>
      <left style="thin">
        <color indexed="8"/>
      </left>
      <right style="thin"/>
      <top/>
      <bottom style="thin">
        <color indexed="8"/>
      </bottom>
    </border>
    <border>
      <left style="thin"/>
      <right style="thin">
        <color indexed="8"/>
      </right>
      <top/>
      <bottom/>
    </border>
    <border>
      <left style="thin"/>
      <right style="thin">
        <color indexed="8"/>
      </right>
      <top/>
      <bottom style="thin">
        <color indexed="8"/>
      </bottom>
    </border>
    <border>
      <left style="thin">
        <color indexed="8"/>
      </left>
      <right style="thin"/>
      <top/>
      <bottom/>
    </border>
    <border>
      <left>
        <color indexed="63"/>
      </left>
      <right style="thin"/>
      <top>
        <color indexed="63"/>
      </top>
      <bottom style="thin">
        <color indexed="8"/>
      </bottom>
    </border>
    <border>
      <left style="thin">
        <color indexed="8"/>
      </left>
      <right style="thin"/>
      <top/>
      <bottom style="thin"/>
    </border>
    <border>
      <left style="thin"/>
      <right style="thin"/>
      <top>
        <color indexed="63"/>
      </top>
      <bottom style="thin">
        <color indexed="8"/>
      </bottom>
    </border>
    <border>
      <left style="thin">
        <color indexed="23"/>
      </left>
      <right style="thin"/>
      <top>
        <color indexed="63"/>
      </top>
      <bottom style="thin"/>
    </border>
    <border>
      <left style="thin"/>
      <right style="thin">
        <color indexed="23"/>
      </right>
      <top>
        <color indexed="63"/>
      </top>
      <bottom style="thin"/>
    </border>
    <border>
      <left style="thin">
        <color indexed="23"/>
      </left>
      <right style="thin">
        <color indexed="2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1" applyNumberFormat="0" applyFill="0" applyAlignment="0" applyProtection="0"/>
    <xf numFmtId="0" fontId="58" fillId="0" borderId="2" applyNumberFormat="0" applyFill="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60" fillId="0" borderId="3" applyNumberFormat="0" applyFill="0" applyAlignment="0" applyProtection="0"/>
    <xf numFmtId="0" fontId="60" fillId="0" borderId="0" applyNumberFormat="0" applyFill="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1" fillId="0" borderId="0">
      <alignment/>
      <protection/>
    </xf>
    <xf numFmtId="176" fontId="65" fillId="0" borderId="0">
      <alignment/>
      <protection/>
    </xf>
    <xf numFmtId="0" fontId="66" fillId="21" borderId="0" applyNumberFormat="0" applyBorder="0" applyAlignment="0" applyProtection="0"/>
    <xf numFmtId="0" fontId="67"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176" fontId="6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9" fillId="0" borderId="0" applyNumberFormat="0" applyFill="0" applyBorder="0" applyAlignment="0" applyProtection="0"/>
    <xf numFmtId="0" fontId="70" fillId="22" borderId="4" applyNumberFormat="0" applyAlignment="0" applyProtection="0"/>
    <xf numFmtId="0" fontId="71"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4" borderId="0" applyNumberFormat="0" applyBorder="0" applyAlignment="0" applyProtection="0"/>
    <xf numFmtId="0" fontId="72" fillId="25" borderId="0" applyNumberFormat="0" applyBorder="0" applyAlignment="0" applyProtection="0"/>
    <xf numFmtId="0" fontId="0" fillId="0" borderId="0">
      <alignment/>
      <protection/>
    </xf>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0" fillId="32" borderId="6" applyNumberFormat="0" applyFon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22" borderId="5" applyNumberFormat="0" applyAlignment="0" applyProtection="0"/>
    <xf numFmtId="0" fontId="75" fillId="0" borderId="7" applyNumberFormat="0" applyFill="0" applyAlignment="0" applyProtection="0"/>
    <xf numFmtId="0" fontId="76" fillId="0" borderId="8" applyNumberFormat="0" applyFill="0" applyAlignment="0" applyProtection="0"/>
    <xf numFmtId="0" fontId="77" fillId="3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862">
    <xf numFmtId="0" fontId="0" fillId="0" borderId="0" xfId="0" applyAlignment="1">
      <alignment/>
    </xf>
    <xf numFmtId="0" fontId="2" fillId="0" borderId="0" xfId="0" applyFont="1" applyBorder="1" applyAlignment="1">
      <alignment horizontal="center" vertical="top" wrapText="1"/>
    </xf>
    <xf numFmtId="0" fontId="4" fillId="0" borderId="0" xfId="0" applyFont="1" applyBorder="1" applyAlignment="1">
      <alignment horizontal="center" vertical="top" wrapText="1"/>
    </xf>
    <xf numFmtId="0" fontId="2" fillId="0" borderId="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172" fontId="2" fillId="34" borderId="10" xfId="0" applyNumberFormat="1" applyFont="1" applyFill="1" applyBorder="1" applyAlignment="1">
      <alignment horizontal="center" vertical="center"/>
    </xf>
    <xf numFmtId="172" fontId="2" fillId="0" borderId="10" xfId="0" applyNumberFormat="1" applyFont="1" applyBorder="1" applyAlignment="1">
      <alignment horizontal="center" vertical="center"/>
    </xf>
    <xf numFmtId="0" fontId="2" fillId="0" borderId="10" xfId="0" applyFont="1" applyBorder="1" applyAlignment="1">
      <alignment vertical="center" wrapText="1"/>
    </xf>
    <xf numFmtId="172" fontId="6"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4" borderId="10" xfId="0" applyFont="1" applyFill="1" applyBorder="1" applyAlignment="1">
      <alignment wrapText="1"/>
    </xf>
    <xf numFmtId="172" fontId="6" fillId="0" borderId="10" xfId="0" applyNumberFormat="1" applyFont="1" applyBorder="1" applyAlignment="1">
      <alignment horizontal="center" vertical="center"/>
    </xf>
    <xf numFmtId="172" fontId="2" fillId="35" borderId="10" xfId="59" applyNumberFormat="1" applyFont="1" applyFill="1" applyBorder="1" applyAlignment="1">
      <alignment horizontal="center" vertical="center"/>
      <protection/>
    </xf>
    <xf numFmtId="0" fontId="2" fillId="0" borderId="0" xfId="0" applyFont="1" applyAlignment="1">
      <alignment/>
    </xf>
    <xf numFmtId="0" fontId="4" fillId="0" borderId="0" xfId="0" applyFont="1" applyBorder="1" applyAlignment="1">
      <alignment horizontal="center" vertical="center" wrapText="1"/>
    </xf>
    <xf numFmtId="0" fontId="0" fillId="0" borderId="0" xfId="0" applyAlignment="1">
      <alignment vertical="center"/>
    </xf>
    <xf numFmtId="172" fontId="2" fillId="0" borderId="0"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2" fontId="0" fillId="0" borderId="0" xfId="0" applyNumberFormat="1" applyAlignment="1">
      <alignment horizontal="center" vertical="center"/>
    </xf>
    <xf numFmtId="172" fontId="2" fillId="0" borderId="0" xfId="0" applyNumberFormat="1" applyFont="1" applyAlignment="1">
      <alignment horizontal="center" vertical="center"/>
    </xf>
    <xf numFmtId="49" fontId="3" fillId="36" borderId="10"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172" fontId="2" fillId="34" borderId="11" xfId="59" applyNumberFormat="1" applyFont="1" applyFill="1" applyBorder="1" applyAlignment="1">
      <alignment horizontal="center" vertical="center"/>
      <protection/>
    </xf>
    <xf numFmtId="172" fontId="3" fillId="38"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49" fontId="2" fillId="37" borderId="10" xfId="0" applyNumberFormat="1" applyFont="1" applyFill="1" applyBorder="1" applyAlignment="1">
      <alignment horizontal="center"/>
    </xf>
    <xf numFmtId="172" fontId="3" fillId="39" borderId="10" xfId="0" applyNumberFormat="1" applyFont="1" applyFill="1" applyBorder="1" applyAlignment="1">
      <alignment horizontal="center" vertical="center"/>
    </xf>
    <xf numFmtId="172" fontId="2" fillId="40" borderId="10" xfId="0" applyNumberFormat="1" applyFont="1" applyFill="1" applyBorder="1" applyAlignment="1">
      <alignment horizontal="center" vertical="center"/>
    </xf>
    <xf numFmtId="0" fontId="2" fillId="40" borderId="10" xfId="0" applyFont="1" applyFill="1" applyBorder="1" applyAlignment="1">
      <alignment horizontal="center"/>
    </xf>
    <xf numFmtId="0" fontId="2" fillId="40" borderId="10" xfId="0" applyFont="1" applyFill="1" applyBorder="1" applyAlignment="1">
      <alignment horizontal="center" vertical="center"/>
    </xf>
    <xf numFmtId="172" fontId="2" fillId="0" borderId="12" xfId="0" applyNumberFormat="1" applyFont="1" applyBorder="1" applyAlignment="1">
      <alignment horizontal="center" vertical="center"/>
    </xf>
    <xf numFmtId="0" fontId="1" fillId="0" borderId="0" xfId="40">
      <alignment/>
      <protection/>
    </xf>
    <xf numFmtId="172" fontId="3" fillId="41" borderId="10" xfId="0" applyNumberFormat="1" applyFont="1" applyFill="1" applyBorder="1" applyAlignment="1">
      <alignment horizontal="center" vertical="center"/>
    </xf>
    <xf numFmtId="172" fontId="2" fillId="40" borderId="10" xfId="0" applyNumberFormat="1" applyFont="1" applyFill="1" applyBorder="1" applyAlignment="1">
      <alignment horizontal="center" vertical="center" wrapText="1"/>
    </xf>
    <xf numFmtId="172" fontId="2" fillId="0" borderId="10" xfId="0" applyNumberFormat="1" applyFont="1" applyBorder="1" applyAlignment="1">
      <alignment horizontal="center" vertical="center"/>
    </xf>
    <xf numFmtId="49" fontId="3" fillId="36" borderId="10" xfId="0" applyNumberFormat="1" applyFont="1" applyFill="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2" fillId="0" borderId="0" xfId="0" applyFont="1" applyAlignment="1">
      <alignment/>
    </xf>
    <xf numFmtId="172" fontId="2" fillId="0" borderId="0" xfId="0" applyNumberFormat="1" applyFont="1" applyAlignment="1">
      <alignment horizontal="center" vertical="center"/>
    </xf>
    <xf numFmtId="0" fontId="2" fillId="0" borderId="0" xfId="0" applyFont="1" applyBorder="1" applyAlignment="1">
      <alignment/>
    </xf>
    <xf numFmtId="172"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Fill="1" applyBorder="1" applyAlignment="1">
      <alignment/>
    </xf>
    <xf numFmtId="172" fontId="6" fillId="0" borderId="10" xfId="0" applyNumberFormat="1" applyFont="1" applyFill="1" applyBorder="1" applyAlignment="1">
      <alignment horizontal="center" vertical="center"/>
    </xf>
    <xf numFmtId="172" fontId="6" fillId="34"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 fillId="35" borderId="10" xfId="0" applyNumberFormat="1" applyFont="1" applyFill="1" applyBorder="1" applyAlignment="1">
      <alignment horizontal="center" vertical="center"/>
    </xf>
    <xf numFmtId="0" fontId="6" fillId="0" borderId="0" xfId="0" applyFont="1" applyAlignment="1">
      <alignment/>
    </xf>
    <xf numFmtId="49" fontId="2" fillId="36" borderId="10" xfId="0" applyNumberFormat="1" applyFont="1" applyFill="1" applyBorder="1" applyAlignment="1">
      <alignment horizontal="center"/>
    </xf>
    <xf numFmtId="0" fontId="0" fillId="0" borderId="0" xfId="0" applyFill="1" applyAlignment="1">
      <alignment/>
    </xf>
    <xf numFmtId="49" fontId="2" fillId="0" borderId="0" xfId="0" applyNumberFormat="1" applyFont="1" applyBorder="1" applyAlignment="1">
      <alignment horizontal="center" vertical="center"/>
    </xf>
    <xf numFmtId="172" fontId="3" fillId="37" borderId="10" xfId="0" applyNumberFormat="1" applyFont="1" applyFill="1" applyBorder="1" applyAlignment="1">
      <alignment horizontal="center" vertical="center"/>
    </xf>
    <xf numFmtId="0" fontId="0" fillId="35" borderId="0" xfId="0" applyFill="1" applyAlignment="1">
      <alignment/>
    </xf>
    <xf numFmtId="0" fontId="4" fillId="0" borderId="0" xfId="0" applyFont="1" applyBorder="1" applyAlignment="1">
      <alignment horizontal="left" vertical="center" wrapText="1"/>
    </xf>
    <xf numFmtId="172"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xf>
    <xf numFmtId="0" fontId="16" fillId="0" borderId="0" xfId="0" applyFont="1" applyAlignment="1">
      <alignment horizontal="left" vertical="center"/>
    </xf>
    <xf numFmtId="172" fontId="16" fillId="0" borderId="0" xfId="0" applyNumberFormat="1" applyFont="1" applyAlignment="1">
      <alignment horizontal="center" vertical="center"/>
    </xf>
    <xf numFmtId="0" fontId="2" fillId="0" borderId="0" xfId="0" applyFont="1" applyBorder="1" applyAlignment="1">
      <alignment/>
    </xf>
    <xf numFmtId="0" fontId="2" fillId="0" borderId="10" xfId="0" applyFont="1" applyBorder="1" applyAlignment="1">
      <alignment vertical="top" wrapText="1"/>
    </xf>
    <xf numFmtId="0" fontId="3" fillId="0" borderId="0"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Alignment="1">
      <alignment/>
    </xf>
    <xf numFmtId="172" fontId="3" fillId="39" borderId="13"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15" fillId="0" borderId="0" xfId="40" applyFont="1" applyBorder="1" applyAlignment="1">
      <alignment vertical="top"/>
      <protection/>
    </xf>
    <xf numFmtId="0" fontId="15" fillId="35" borderId="0" xfId="40" applyFont="1" applyFill="1" applyBorder="1" applyAlignment="1">
      <alignment vertical="top"/>
      <protection/>
    </xf>
    <xf numFmtId="172" fontId="7" fillId="35" borderId="10" xfId="40" applyNumberFormat="1" applyFont="1" applyFill="1" applyBorder="1" applyAlignment="1">
      <alignment horizontal="center" vertical="center"/>
      <protection/>
    </xf>
    <xf numFmtId="0" fontId="1" fillId="0" borderId="0" xfId="40" applyBorder="1">
      <alignment/>
      <protection/>
    </xf>
    <xf numFmtId="0" fontId="1" fillId="0" borderId="10" xfId="40" applyBorder="1">
      <alignment/>
      <protection/>
    </xf>
    <xf numFmtId="0" fontId="15" fillId="35" borderId="0" xfId="40" applyFont="1" applyFill="1" applyBorder="1" applyAlignment="1">
      <alignment horizontal="left" vertical="top"/>
      <protection/>
    </xf>
    <xf numFmtId="49" fontId="8" fillId="42" borderId="10" xfId="40" applyNumberFormat="1" applyFont="1" applyFill="1" applyBorder="1" applyAlignment="1">
      <alignment horizontal="center" vertical="top"/>
      <protection/>
    </xf>
    <xf numFmtId="172" fontId="8" fillId="42" borderId="10" xfId="40" applyNumberFormat="1" applyFont="1" applyFill="1" applyBorder="1" applyAlignment="1">
      <alignment horizontal="center" vertical="center"/>
      <protection/>
    </xf>
    <xf numFmtId="172" fontId="3" fillId="43" borderId="10" xfId="0" applyNumberFormat="1" applyFont="1" applyFill="1" applyBorder="1" applyAlignment="1">
      <alignment horizontal="center" vertical="center"/>
    </xf>
    <xf numFmtId="172" fontId="0" fillId="0" borderId="0" xfId="0" applyNumberFormat="1" applyAlignment="1">
      <alignment vertical="center"/>
    </xf>
    <xf numFmtId="172" fontId="2" fillId="0" borderId="0" xfId="0" applyNumberFormat="1" applyFont="1" applyAlignment="1">
      <alignment vertical="center"/>
    </xf>
    <xf numFmtId="172" fontId="2" fillId="0" borderId="0" xfId="0" applyNumberFormat="1" applyFont="1" applyBorder="1" applyAlignment="1">
      <alignment vertical="center"/>
    </xf>
    <xf numFmtId="172" fontId="3" fillId="44" borderId="10" xfId="0" applyNumberFormat="1" applyFont="1" applyFill="1" applyBorder="1" applyAlignment="1">
      <alignment horizontal="center" vertical="center"/>
    </xf>
    <xf numFmtId="0" fontId="11" fillId="0" borderId="0" xfId="0" applyFont="1" applyAlignment="1">
      <alignment vertical="center"/>
    </xf>
    <xf numFmtId="172" fontId="3" fillId="45" borderId="10"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17" fillId="0" borderId="0" xfId="0" applyFont="1" applyBorder="1" applyAlignment="1">
      <alignment/>
    </xf>
    <xf numFmtId="0" fontId="17" fillId="0" borderId="0" xfId="0" applyFont="1" applyAlignment="1">
      <alignment/>
    </xf>
    <xf numFmtId="0" fontId="17" fillId="0" borderId="0" xfId="0" applyFont="1" applyAlignment="1">
      <alignment vertical="center"/>
    </xf>
    <xf numFmtId="0" fontId="6" fillId="0" borderId="10" xfId="0" applyFont="1" applyBorder="1" applyAlignment="1">
      <alignment vertical="top" wrapText="1"/>
    </xf>
    <xf numFmtId="172" fontId="6" fillId="34" borderId="11" xfId="59" applyNumberFormat="1" applyFont="1" applyFill="1" applyBorder="1" applyAlignment="1">
      <alignment horizontal="center" vertical="center"/>
      <protection/>
    </xf>
    <xf numFmtId="0" fontId="18" fillId="0" borderId="0" xfId="0" applyFont="1" applyAlignment="1">
      <alignment/>
    </xf>
    <xf numFmtId="172" fontId="17" fillId="0" borderId="0" xfId="0" applyNumberFormat="1" applyFont="1" applyAlignment="1">
      <alignment horizontal="center" vertical="center"/>
    </xf>
    <xf numFmtId="172" fontId="3" fillId="45"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18" fillId="0" borderId="0" xfId="0" applyFont="1" applyFill="1" applyAlignment="1">
      <alignment/>
    </xf>
    <xf numFmtId="49" fontId="3" fillId="37" borderId="10" xfId="0" applyNumberFormat="1" applyFont="1" applyFill="1" applyBorder="1" applyAlignment="1">
      <alignment horizontal="center"/>
    </xf>
    <xf numFmtId="0" fontId="17" fillId="0" borderId="0" xfId="50" applyFont="1">
      <alignment/>
      <protection/>
    </xf>
    <xf numFmtId="172" fontId="2" fillId="34" borderId="10" xfId="0" applyNumberFormat="1" applyFont="1" applyFill="1" applyBorder="1" applyAlignment="1">
      <alignment horizontal="center" vertical="center"/>
    </xf>
    <xf numFmtId="0" fontId="2" fillId="0" borderId="10" xfId="0" applyFont="1" applyBorder="1" applyAlignment="1">
      <alignment horizontal="center" vertical="center"/>
    </xf>
    <xf numFmtId="49" fontId="3" fillId="37" borderId="10" xfId="0" applyNumberFormat="1" applyFont="1" applyFill="1" applyBorder="1" applyAlignment="1">
      <alignment horizontal="center" vertical="center"/>
    </xf>
    <xf numFmtId="0" fontId="2" fillId="35" borderId="10" xfId="0" applyFont="1" applyFill="1" applyBorder="1" applyAlignment="1">
      <alignment/>
    </xf>
    <xf numFmtId="0" fontId="17"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Fill="1" applyBorder="1" applyAlignment="1">
      <alignment/>
    </xf>
    <xf numFmtId="172" fontId="3" fillId="0" borderId="0" xfId="0" applyNumberFormat="1" applyFont="1" applyAlignment="1">
      <alignment vertical="center"/>
    </xf>
    <xf numFmtId="0" fontId="7" fillId="0" borderId="0" xfId="0" applyFont="1" applyBorder="1" applyAlignment="1">
      <alignment horizontal="center" vertical="top" wrapText="1"/>
    </xf>
    <xf numFmtId="0" fontId="7" fillId="0" borderId="0" xfId="0" applyFont="1" applyAlignment="1">
      <alignment/>
    </xf>
    <xf numFmtId="0" fontId="8" fillId="0" borderId="0" xfId="0" applyFont="1" applyAlignment="1">
      <alignment/>
    </xf>
    <xf numFmtId="0" fontId="7" fillId="0" borderId="0" xfId="0" applyFont="1" applyAlignment="1">
      <alignment vertical="center"/>
    </xf>
    <xf numFmtId="0" fontId="4" fillId="0" borderId="0" xfId="0" applyFont="1" applyFill="1" applyBorder="1" applyAlignment="1">
      <alignment horizontal="center" vertical="top" wrapText="1"/>
    </xf>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center" vertical="center"/>
    </xf>
    <xf numFmtId="172" fontId="7" fillId="0" borderId="0" xfId="0" applyNumberFormat="1" applyFont="1" applyAlignment="1">
      <alignment horizontal="center" vertical="center"/>
    </xf>
    <xf numFmtId="172" fontId="7" fillId="0" borderId="0" xfId="0" applyNumberFormat="1" applyFont="1" applyFill="1" applyAlignment="1">
      <alignment horizontal="center" vertical="center"/>
    </xf>
    <xf numFmtId="0" fontId="7" fillId="0" borderId="0" xfId="0" applyFont="1" applyAlignment="1">
      <alignment horizontal="center"/>
    </xf>
    <xf numFmtId="172" fontId="7" fillId="24" borderId="0" xfId="0" applyNumberFormat="1" applyFont="1" applyFill="1" applyAlignment="1">
      <alignment horizontal="center" vertical="center"/>
    </xf>
    <xf numFmtId="0" fontId="16" fillId="0" borderId="0" xfId="0" applyFont="1" applyBorder="1" applyAlignment="1">
      <alignment horizontal="center" vertical="top" wrapText="1"/>
    </xf>
    <xf numFmtId="172" fontId="16" fillId="0" borderId="0" xfId="0" applyNumberFormat="1" applyFont="1" applyBorder="1" applyAlignment="1">
      <alignment horizontal="center" vertical="center" wrapText="1"/>
    </xf>
    <xf numFmtId="0" fontId="0" fillId="0" borderId="0" xfId="0" applyBorder="1" applyAlignment="1">
      <alignment/>
    </xf>
    <xf numFmtId="172" fontId="0" fillId="0" borderId="0" xfId="0" applyNumberFormat="1" applyBorder="1" applyAlignment="1">
      <alignment vertical="center"/>
    </xf>
    <xf numFmtId="0" fontId="11" fillId="0" borderId="0" xfId="0" applyFont="1" applyFill="1" applyAlignment="1">
      <alignment/>
    </xf>
    <xf numFmtId="0" fontId="0" fillId="0" borderId="0" xfId="0" applyBorder="1" applyAlignment="1">
      <alignment horizontal="center"/>
    </xf>
    <xf numFmtId="0" fontId="2" fillId="0" borderId="0" xfId="0" applyFont="1" applyBorder="1" applyAlignment="1">
      <alignment/>
    </xf>
    <xf numFmtId="172" fontId="2" fillId="0" borderId="0" xfId="0" applyNumberFormat="1" applyFont="1" applyBorder="1" applyAlignment="1">
      <alignment vertical="center"/>
    </xf>
    <xf numFmtId="0" fontId="0" fillId="0" borderId="0" xfId="0" applyAlignment="1">
      <alignment horizontal="center"/>
    </xf>
    <xf numFmtId="172" fontId="2" fillId="0" borderId="0" xfId="0" applyNumberFormat="1" applyFont="1" applyAlignment="1">
      <alignment vertical="center"/>
    </xf>
    <xf numFmtId="0" fontId="19" fillId="0" borderId="0" xfId="0" applyFont="1" applyAlignment="1">
      <alignment/>
    </xf>
    <xf numFmtId="172" fontId="19" fillId="0" borderId="0" xfId="0" applyNumberFormat="1" applyFont="1" applyAlignment="1">
      <alignment horizontal="center" vertical="center"/>
    </xf>
    <xf numFmtId="0" fontId="7" fillId="0" borderId="0" xfId="0" applyFont="1" applyBorder="1" applyAlignment="1">
      <alignment/>
    </xf>
    <xf numFmtId="172" fontId="7" fillId="0" borderId="0" xfId="0" applyNumberFormat="1" applyFont="1" applyBorder="1" applyAlignment="1">
      <alignment horizontal="center" vertical="center"/>
    </xf>
    <xf numFmtId="0" fontId="11" fillId="35" borderId="0" xfId="0" applyFont="1" applyFill="1" applyAlignment="1">
      <alignment/>
    </xf>
    <xf numFmtId="0" fontId="2" fillId="0" borderId="0" xfId="0" applyFont="1" applyAlignment="1">
      <alignment vertical="center"/>
    </xf>
    <xf numFmtId="0" fontId="2" fillId="0" borderId="0" xfId="0" applyFont="1" applyBorder="1" applyAlignment="1">
      <alignment vertical="center"/>
    </xf>
    <xf numFmtId="0" fontId="7" fillId="46" borderId="10" xfId="40" applyFont="1" applyFill="1" applyBorder="1" applyAlignment="1">
      <alignment horizontal="center" vertical="center"/>
      <protection/>
    </xf>
    <xf numFmtId="172" fontId="3" fillId="38" borderId="10"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xf>
    <xf numFmtId="0" fontId="0" fillId="35" borderId="0" xfId="0" applyFont="1" applyFill="1" applyAlignment="1">
      <alignment/>
    </xf>
    <xf numFmtId="49" fontId="3" fillId="36" borderId="10" xfId="0" applyNumberFormat="1" applyFont="1" applyFill="1" applyBorder="1" applyAlignment="1">
      <alignment horizontal="center"/>
    </xf>
    <xf numFmtId="0" fontId="11" fillId="0" borderId="0" xfId="0" applyFont="1" applyFill="1" applyAlignment="1">
      <alignment vertical="center"/>
    </xf>
    <xf numFmtId="0" fontId="11" fillId="47" borderId="0" xfId="0" applyFont="1" applyFill="1" applyAlignment="1">
      <alignment/>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0" fillId="0" borderId="0" xfId="0" applyFont="1" applyFill="1" applyAlignment="1">
      <alignment/>
    </xf>
    <xf numFmtId="172" fontId="0"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Border="1" applyAlignment="1">
      <alignment horizontal="center" vertical="center"/>
    </xf>
    <xf numFmtId="172" fontId="3" fillId="36" borderId="10" xfId="0" applyNumberFormat="1" applyFont="1" applyFill="1" applyBorder="1" applyAlignment="1">
      <alignment horizontal="center" vertical="center"/>
    </xf>
    <xf numFmtId="0" fontId="4" fillId="0" borderId="0" xfId="0" applyFont="1" applyBorder="1" applyAlignment="1">
      <alignment horizontal="center" vertical="top" textRotation="90" wrapText="1"/>
    </xf>
    <xf numFmtId="0" fontId="4" fillId="0" borderId="0" xfId="0" applyFont="1" applyBorder="1" applyAlignment="1">
      <alignment horizontal="justify" vertical="center" wrapText="1"/>
    </xf>
    <xf numFmtId="0" fontId="4" fillId="0" borderId="0" xfId="0" applyFont="1" applyAlignment="1">
      <alignment vertical="top"/>
    </xf>
    <xf numFmtId="0" fontId="4" fillId="0" borderId="0" xfId="0" applyFont="1" applyAlignment="1">
      <alignment vertical="center"/>
    </xf>
    <xf numFmtId="0" fontId="4" fillId="0" borderId="0" xfId="0" applyFont="1" applyFill="1" applyAlignment="1">
      <alignment vertical="top"/>
    </xf>
    <xf numFmtId="0" fontId="4" fillId="0" borderId="0" xfId="0" applyFont="1" applyAlignment="1">
      <alignment vertical="top" textRotation="90"/>
    </xf>
    <xf numFmtId="0" fontId="16" fillId="0" borderId="0" xfId="0"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xf>
    <xf numFmtId="0" fontId="20" fillId="0" borderId="0" xfId="0" applyFont="1" applyAlignment="1">
      <alignment horizontal="left" vertical="center"/>
    </xf>
    <xf numFmtId="0" fontId="4" fillId="35" borderId="0" xfId="0" applyFont="1" applyFill="1" applyAlignment="1">
      <alignment horizontal="left" vertical="center"/>
    </xf>
    <xf numFmtId="0" fontId="4" fillId="48" borderId="0" xfId="0" applyFont="1" applyFill="1" applyAlignment="1">
      <alignment horizontal="left" vertical="center"/>
    </xf>
    <xf numFmtId="0" fontId="4" fillId="48" borderId="0" xfId="0" applyFont="1" applyFill="1" applyAlignment="1">
      <alignment/>
    </xf>
    <xf numFmtId="0" fontId="4" fillId="0" borderId="0" xfId="0" applyFont="1" applyFill="1" applyAlignment="1">
      <alignment/>
    </xf>
    <xf numFmtId="0" fontId="20" fillId="0" borderId="0" xfId="0" applyFont="1" applyAlignment="1">
      <alignment/>
    </xf>
    <xf numFmtId="49" fontId="2" fillId="35" borderId="15" xfId="0" applyNumberFormat="1" applyFont="1" applyFill="1" applyBorder="1" applyAlignment="1">
      <alignment horizontal="center" vertical="center"/>
    </xf>
    <xf numFmtId="0" fontId="2" fillId="0" borderId="10" xfId="0" applyFont="1" applyBorder="1" applyAlignment="1">
      <alignment horizontal="left" vertical="top" wrapText="1"/>
    </xf>
    <xf numFmtId="0" fontId="2" fillId="0" borderId="10" xfId="40" applyFont="1" applyFill="1" applyBorder="1" applyAlignment="1">
      <alignment horizontal="left" vertical="top" wrapText="1"/>
      <protection/>
    </xf>
    <xf numFmtId="49" fontId="2" fillId="35" borderId="12" xfId="0" applyNumberFormat="1" applyFont="1" applyFill="1" applyBorder="1" applyAlignment="1">
      <alignment horizontal="center" vertical="center"/>
    </xf>
    <xf numFmtId="173" fontId="2" fillId="35" borderId="12" xfId="0" applyNumberFormat="1" applyFont="1" applyFill="1" applyBorder="1" applyAlignment="1">
      <alignment horizontal="center" vertical="top"/>
    </xf>
    <xf numFmtId="0" fontId="2" fillId="0" borderId="12" xfId="40" applyFont="1" applyFill="1" applyBorder="1" applyAlignment="1">
      <alignment horizontal="left" vertical="top" wrapText="1"/>
      <protection/>
    </xf>
    <xf numFmtId="0" fontId="2" fillId="0" borderId="11" xfId="40" applyFont="1" applyFill="1" applyBorder="1" applyAlignment="1">
      <alignment horizontal="left" vertical="top" wrapText="1"/>
      <protection/>
    </xf>
    <xf numFmtId="0" fontId="2" fillId="0" borderId="16" xfId="40" applyFont="1" applyFill="1" applyBorder="1" applyAlignment="1">
      <alignment vertical="top" wrapText="1"/>
      <protection/>
    </xf>
    <xf numFmtId="0" fontId="2" fillId="0" borderId="17" xfId="40" applyFont="1" applyFill="1" applyBorder="1" applyAlignment="1">
      <alignment horizontal="left" vertical="top" wrapText="1"/>
      <protection/>
    </xf>
    <xf numFmtId="0" fontId="2" fillId="0" borderId="15" xfId="40" applyFont="1" applyFill="1" applyBorder="1" applyAlignment="1">
      <alignment horizontal="left" vertical="top" wrapText="1"/>
      <protection/>
    </xf>
    <xf numFmtId="0" fontId="3" fillId="0" borderId="10" xfId="0" applyFont="1" applyBorder="1" applyAlignment="1">
      <alignment horizontal="center" vertical="center"/>
    </xf>
    <xf numFmtId="0" fontId="3" fillId="49" borderId="10" xfId="0" applyFont="1" applyFill="1" applyBorder="1" applyAlignment="1">
      <alignment vertical="center"/>
    </xf>
    <xf numFmtId="0" fontId="2" fillId="40" borderId="10" xfId="0" applyFont="1" applyFill="1" applyBorder="1" applyAlignment="1">
      <alignment wrapText="1"/>
    </xf>
    <xf numFmtId="0" fontId="2" fillId="40" borderId="10" xfId="0" applyFont="1" applyFill="1" applyBorder="1" applyAlignment="1">
      <alignment/>
    </xf>
    <xf numFmtId="0" fontId="2" fillId="40" borderId="10" xfId="0" applyFont="1" applyFill="1" applyBorder="1" applyAlignment="1">
      <alignment vertical="center" wrapText="1"/>
    </xf>
    <xf numFmtId="0" fontId="2" fillId="40" borderId="10" xfId="0" applyFont="1" applyFill="1" applyBorder="1" applyAlignment="1">
      <alignment horizontal="left" vertical="center" wrapText="1"/>
    </xf>
    <xf numFmtId="0" fontId="3" fillId="40" borderId="10" xfId="0" applyFont="1" applyFill="1" applyBorder="1" applyAlignment="1">
      <alignment horizontal="center" vertical="center"/>
    </xf>
    <xf numFmtId="0" fontId="2" fillId="40" borderId="10" xfId="0" applyFont="1" applyFill="1" applyBorder="1" applyAlignment="1">
      <alignment horizontal="left" wrapText="1"/>
    </xf>
    <xf numFmtId="49" fontId="10" fillId="0" borderId="10" xfId="40" applyNumberFormat="1" applyFont="1" applyBorder="1" applyAlignment="1">
      <alignment horizontal="left" vertical="top" wrapText="1"/>
      <protection/>
    </xf>
    <xf numFmtId="49" fontId="10" fillId="0" borderId="12" xfId="40" applyNumberFormat="1" applyFont="1" applyBorder="1" applyAlignment="1">
      <alignment horizontal="left" vertical="top" wrapText="1"/>
      <protection/>
    </xf>
    <xf numFmtId="49" fontId="7" fillId="0" borderId="10" xfId="40" applyNumberFormat="1" applyFont="1" applyBorder="1" applyAlignment="1">
      <alignment horizontal="left" vertical="top" wrapText="1"/>
      <protection/>
    </xf>
    <xf numFmtId="49" fontId="7" fillId="0" borderId="12" xfId="40" applyNumberFormat="1" applyFont="1" applyBorder="1" applyAlignment="1">
      <alignment horizontal="left" vertical="top" wrapText="1"/>
      <protection/>
    </xf>
    <xf numFmtId="49" fontId="7" fillId="0" borderId="16" xfId="40" applyNumberFormat="1" applyFont="1" applyBorder="1" applyAlignment="1">
      <alignment horizontal="left" vertical="top" wrapText="1"/>
      <protection/>
    </xf>
    <xf numFmtId="0" fontId="2" fillId="40" borderId="10" xfId="0" applyFont="1" applyFill="1" applyBorder="1" applyAlignment="1">
      <alignment horizontal="center" vertical="center" wrapText="1"/>
    </xf>
    <xf numFmtId="0" fontId="7" fillId="35" borderId="12" xfId="40" applyFont="1" applyFill="1" applyBorder="1" applyAlignment="1">
      <alignment horizontal="left" vertical="center" wrapText="1"/>
      <protection/>
    </xf>
    <xf numFmtId="0" fontId="3" fillId="0" borderId="12" xfId="0" applyFont="1" applyBorder="1" applyAlignment="1">
      <alignment horizontal="center" vertical="center"/>
    </xf>
    <xf numFmtId="0" fontId="2" fillId="0" borderId="10" xfId="59" applyFont="1" applyBorder="1" applyAlignment="1">
      <alignment vertical="top" wrapText="1"/>
      <protection/>
    </xf>
    <xf numFmtId="49" fontId="3" fillId="37" borderId="15"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172" fontId="3" fillId="50" borderId="10" xfId="0" applyNumberFormat="1" applyFont="1" applyFill="1" applyBorder="1" applyAlignment="1">
      <alignment horizontal="center" vertical="center" wrapText="1"/>
    </xf>
    <xf numFmtId="0" fontId="21" fillId="0" borderId="0" xfId="0" applyFont="1" applyAlignment="1">
      <alignment/>
    </xf>
    <xf numFmtId="172" fontId="6" fillId="35" borderId="10" xfId="0" applyNumberFormat="1" applyFont="1" applyFill="1" applyBorder="1" applyAlignment="1">
      <alignment horizontal="center" vertical="center"/>
    </xf>
    <xf numFmtId="0" fontId="2" fillId="0" borderId="10" xfId="0" applyFont="1" applyBorder="1" applyAlignment="1">
      <alignment wrapText="1"/>
    </xf>
    <xf numFmtId="0" fontId="2" fillId="0" borderId="0" xfId="45" applyFont="1">
      <alignment/>
      <protection/>
    </xf>
    <xf numFmtId="172" fontId="3" fillId="50" borderId="10" xfId="0" applyNumberFormat="1" applyFont="1" applyFill="1" applyBorder="1" applyAlignment="1">
      <alignment horizontal="center" vertical="center"/>
    </xf>
    <xf numFmtId="0" fontId="3" fillId="50" borderId="10" xfId="0" applyFont="1" applyFill="1" applyBorder="1" applyAlignment="1">
      <alignment horizontal="center" vertical="center" wrapText="1"/>
    </xf>
    <xf numFmtId="0" fontId="2" fillId="40" borderId="10" xfId="0" applyFont="1" applyFill="1" applyBorder="1" applyAlignment="1">
      <alignment horizontal="left" vertical="center"/>
    </xf>
    <xf numFmtId="0" fontId="2" fillId="40" borderId="18" xfId="0" applyFont="1" applyFill="1" applyBorder="1" applyAlignment="1">
      <alignment horizontal="left" vertical="center" wrapText="1"/>
    </xf>
    <xf numFmtId="0" fontId="2" fillId="40" borderId="10" xfId="0" applyFont="1" applyFill="1" applyBorder="1" applyAlignment="1">
      <alignment horizontal="center" vertical="center" wrapText="1"/>
    </xf>
    <xf numFmtId="0" fontId="6" fillId="0" borderId="10" xfId="0" applyFont="1" applyBorder="1" applyAlignment="1">
      <alignment vertical="top" wrapText="1"/>
    </xf>
    <xf numFmtId="0" fontId="3" fillId="36" borderId="10" xfId="0" applyFont="1" applyFill="1" applyBorder="1" applyAlignment="1">
      <alignment vertical="center"/>
    </xf>
    <xf numFmtId="0" fontId="3" fillId="36" borderId="18" xfId="0" applyFont="1" applyFill="1" applyBorder="1" applyAlignment="1">
      <alignment vertical="center"/>
    </xf>
    <xf numFmtId="0" fontId="3" fillId="36" borderId="19" xfId="0" applyFont="1" applyFill="1" applyBorder="1" applyAlignment="1">
      <alignment vertical="center"/>
    </xf>
    <xf numFmtId="0" fontId="3" fillId="36" borderId="13" xfId="0" applyFont="1" applyFill="1" applyBorder="1" applyAlignment="1">
      <alignment vertical="center"/>
    </xf>
    <xf numFmtId="49" fontId="3" fillId="37" borderId="18" xfId="0" applyNumberFormat="1" applyFont="1" applyFill="1" applyBorder="1" applyAlignment="1">
      <alignment vertical="center"/>
    </xf>
    <xf numFmtId="49" fontId="3" fillId="37" borderId="19" xfId="0" applyNumberFormat="1" applyFont="1" applyFill="1" applyBorder="1" applyAlignment="1">
      <alignment vertical="center"/>
    </xf>
    <xf numFmtId="172" fontId="2" fillId="51" borderId="10" xfId="59" applyNumberFormat="1" applyFont="1" applyFill="1" applyBorder="1" applyAlignment="1">
      <alignment horizontal="center" vertical="center"/>
      <protection/>
    </xf>
    <xf numFmtId="0" fontId="2" fillId="35" borderId="10" xfId="0" applyFont="1" applyFill="1" applyBorder="1" applyAlignment="1">
      <alignment vertical="top" wrapText="1"/>
    </xf>
    <xf numFmtId="49" fontId="3" fillId="37" borderId="10" xfId="0" applyNumberFormat="1" applyFont="1" applyFill="1" applyBorder="1" applyAlignment="1">
      <alignment vertical="center"/>
    </xf>
    <xf numFmtId="0" fontId="2" fillId="0" borderId="10" xfId="0" applyFont="1" applyFill="1" applyBorder="1" applyAlignment="1">
      <alignment vertical="center" wrapText="1"/>
    </xf>
    <xf numFmtId="49" fontId="3" fillId="41" borderId="18" xfId="0" applyNumberFormat="1" applyFont="1" applyFill="1" applyBorder="1" applyAlignment="1">
      <alignment vertical="center"/>
    </xf>
    <xf numFmtId="49" fontId="3" fillId="41" borderId="19" xfId="0" applyNumberFormat="1" applyFont="1" applyFill="1" applyBorder="1" applyAlignment="1">
      <alignment vertical="center"/>
    </xf>
    <xf numFmtId="49" fontId="3" fillId="41" borderId="13" xfId="0" applyNumberFormat="1" applyFont="1" applyFill="1" applyBorder="1" applyAlignment="1">
      <alignment vertical="center"/>
    </xf>
    <xf numFmtId="0" fontId="2" fillId="40" borderId="18" xfId="0" applyFont="1" applyFill="1" applyBorder="1" applyAlignment="1">
      <alignment wrapText="1"/>
    </xf>
    <xf numFmtId="0" fontId="2" fillId="40" borderId="18" xfId="0" applyFont="1" applyFill="1" applyBorder="1" applyAlignment="1">
      <alignment vertical="center" wrapText="1"/>
    </xf>
    <xf numFmtId="0" fontId="2" fillId="40" borderId="18" xfId="0" applyFont="1" applyFill="1" applyBorder="1" applyAlignment="1">
      <alignment horizontal="left" wrapText="1"/>
    </xf>
    <xf numFmtId="49" fontId="3" fillId="37" borderId="20" xfId="0" applyNumberFormat="1" applyFont="1" applyFill="1" applyBorder="1" applyAlignment="1">
      <alignment vertical="center"/>
    </xf>
    <xf numFmtId="49" fontId="3" fillId="37" borderId="21" xfId="0" applyNumberFormat="1" applyFont="1" applyFill="1" applyBorder="1" applyAlignment="1">
      <alignment vertical="center"/>
    </xf>
    <xf numFmtId="0" fontId="3" fillId="49" borderId="10" xfId="0" applyFont="1" applyFill="1" applyBorder="1" applyAlignment="1">
      <alignment vertical="center" wrapText="1"/>
    </xf>
    <xf numFmtId="172" fontId="3" fillId="49" borderId="10" xfId="0" applyNumberFormat="1" applyFont="1" applyFill="1" applyBorder="1" applyAlignment="1">
      <alignment horizontal="center" vertical="center" wrapText="1"/>
    </xf>
    <xf numFmtId="172" fontId="3" fillId="49" borderId="10" xfId="0" applyNumberFormat="1" applyFont="1" applyFill="1" applyBorder="1" applyAlignment="1">
      <alignment horizontal="center" vertical="center"/>
    </xf>
    <xf numFmtId="172" fontId="8" fillId="46" borderId="10" xfId="40" applyNumberFormat="1" applyFont="1" applyFill="1" applyBorder="1" applyAlignment="1">
      <alignment horizontal="center" vertical="center"/>
      <protection/>
    </xf>
    <xf numFmtId="172" fontId="2" fillId="35" borderId="11" xfId="40" applyNumberFormat="1" applyFont="1" applyFill="1" applyBorder="1" applyAlignment="1">
      <alignment horizontal="center" vertical="center" wrapText="1"/>
      <protection/>
    </xf>
    <xf numFmtId="172" fontId="7" fillId="35" borderId="11" xfId="40" applyNumberFormat="1" applyFont="1" applyFill="1" applyBorder="1" applyAlignment="1">
      <alignment horizontal="center" vertical="center"/>
      <protection/>
    </xf>
    <xf numFmtId="172" fontId="2" fillId="35" borderId="0" xfId="0" applyNumberFormat="1" applyFont="1" applyFill="1" applyAlignment="1">
      <alignment vertical="center"/>
    </xf>
    <xf numFmtId="172" fontId="2" fillId="35" borderId="0" xfId="0" applyNumberFormat="1" applyFont="1" applyFill="1" applyBorder="1" applyAlignment="1">
      <alignment vertical="center"/>
    </xf>
    <xf numFmtId="172" fontId="0" fillId="35" borderId="0" xfId="0" applyNumberFormat="1" applyFill="1" applyAlignment="1">
      <alignment vertical="center"/>
    </xf>
    <xf numFmtId="0" fontId="2" fillId="35" borderId="10" xfId="0" applyFont="1" applyFill="1" applyBorder="1" applyAlignment="1">
      <alignment horizontal="left" vertical="top" wrapText="1"/>
    </xf>
    <xf numFmtId="49" fontId="3" fillId="36" borderId="15" xfId="0" applyNumberFormat="1" applyFont="1" applyFill="1" applyBorder="1" applyAlignment="1">
      <alignment horizontal="center" vertical="center"/>
    </xf>
    <xf numFmtId="172" fontId="3" fillId="50" borderId="12"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2" fillId="34" borderId="10" xfId="0" applyFont="1" applyFill="1" applyBorder="1" applyAlignment="1">
      <alignment vertical="top"/>
    </xf>
    <xf numFmtId="0" fontId="2" fillId="34" borderId="10" xfId="0" applyFont="1" applyFill="1" applyBorder="1" applyAlignment="1">
      <alignment horizontal="left" vertical="top" wrapText="1"/>
    </xf>
    <xf numFmtId="0" fontId="0" fillId="0" borderId="10" xfId="0" applyBorder="1" applyAlignment="1">
      <alignment/>
    </xf>
    <xf numFmtId="0" fontId="0" fillId="0" borderId="13" xfId="0" applyBorder="1" applyAlignment="1">
      <alignment/>
    </xf>
    <xf numFmtId="0" fontId="2" fillId="34" borderId="10" xfId="0" applyFont="1" applyFill="1" applyBorder="1" applyAlignment="1">
      <alignment horizontal="left" vertical="center" wrapText="1"/>
    </xf>
    <xf numFmtId="0" fontId="3" fillId="0" borderId="0" xfId="0" applyFont="1" applyFill="1" applyBorder="1" applyAlignment="1">
      <alignment horizontal="center"/>
    </xf>
    <xf numFmtId="172" fontId="17" fillId="0" borderId="0" xfId="0" applyNumberFormat="1" applyFont="1" applyBorder="1" applyAlignment="1">
      <alignment vertical="center"/>
    </xf>
    <xf numFmtId="0" fontId="2" fillId="0" borderId="10" xfId="0" applyFont="1" applyBorder="1" applyAlignment="1">
      <alignment vertical="top"/>
    </xf>
    <xf numFmtId="0" fontId="2" fillId="34" borderId="10" xfId="0" applyFont="1" applyFill="1" applyBorder="1" applyAlignment="1">
      <alignment vertical="center" wrapText="1"/>
    </xf>
    <xf numFmtId="172" fontId="2" fillId="51" borderId="10" xfId="0" applyNumberFormat="1" applyFont="1" applyFill="1" applyBorder="1" applyAlignment="1">
      <alignment horizontal="center" vertical="center"/>
    </xf>
    <xf numFmtId="0" fontId="2" fillId="34" borderId="10" xfId="0" applyFont="1" applyFill="1" applyBorder="1" applyAlignment="1">
      <alignment horizontal="center" vertical="top"/>
    </xf>
    <xf numFmtId="0" fontId="2" fillId="34" borderId="10" xfId="0" applyFont="1" applyFill="1" applyBorder="1" applyAlignment="1">
      <alignment horizontal="center" vertical="center"/>
    </xf>
    <xf numFmtId="0" fontId="2" fillId="35" borderId="10" xfId="0" applyFont="1" applyFill="1" applyBorder="1" applyAlignment="1">
      <alignment horizontal="center" vertical="top"/>
    </xf>
    <xf numFmtId="0" fontId="2" fillId="0" borderId="0" xfId="0" applyFont="1" applyBorder="1" applyAlignment="1">
      <alignment horizontal="center" vertical="center" wrapText="1"/>
    </xf>
    <xf numFmtId="172" fontId="2" fillId="0" borderId="0" xfId="0" applyNumberFormat="1" applyFont="1" applyBorder="1" applyAlignment="1">
      <alignment horizontal="center" vertical="center" wrapText="1"/>
    </xf>
    <xf numFmtId="172" fontId="6" fillId="40" borderId="11" xfId="0" applyNumberFormat="1" applyFont="1" applyFill="1" applyBorder="1" applyAlignment="1">
      <alignment horizontal="center" vertical="center"/>
    </xf>
    <xf numFmtId="49" fontId="2" fillId="35" borderId="0" xfId="0" applyNumberFormat="1" applyFont="1" applyFill="1" applyBorder="1" applyAlignment="1">
      <alignment horizontal="center" vertical="center"/>
    </xf>
    <xf numFmtId="49" fontId="3" fillId="35" borderId="0" xfId="0" applyNumberFormat="1" applyFont="1" applyFill="1" applyBorder="1" applyAlignment="1">
      <alignment horizontal="center" vertical="center"/>
    </xf>
    <xf numFmtId="0" fontId="2" fillId="0" borderId="0" xfId="0" applyFont="1" applyFill="1" applyBorder="1" applyAlignment="1">
      <alignment horizontal="center" vertical="top" wrapText="1"/>
    </xf>
    <xf numFmtId="172" fontId="2"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2" fillId="50" borderId="18" xfId="0" applyFont="1" applyFill="1" applyBorder="1" applyAlignment="1">
      <alignment horizontal="center"/>
    </xf>
    <xf numFmtId="0" fontId="2" fillId="50" borderId="19" xfId="0" applyFont="1" applyFill="1" applyBorder="1" applyAlignment="1">
      <alignment horizontal="center"/>
    </xf>
    <xf numFmtId="0" fontId="2" fillId="50" borderId="13" xfId="0" applyFont="1" applyFill="1" applyBorder="1" applyAlignment="1">
      <alignment horizontal="center"/>
    </xf>
    <xf numFmtId="0" fontId="3" fillId="52" borderId="19" xfId="0" applyFont="1" applyFill="1" applyBorder="1" applyAlignment="1">
      <alignment horizontal="right" vertical="center" wrapText="1"/>
    </xf>
    <xf numFmtId="49" fontId="10" fillId="40" borderId="11" xfId="41" applyNumberFormat="1" applyFont="1" applyFill="1" applyBorder="1" applyAlignment="1">
      <alignment horizontal="left" vertical="top" wrapText="1"/>
      <protection/>
    </xf>
    <xf numFmtId="0" fontId="3" fillId="35" borderId="10" xfId="40" applyFont="1" applyFill="1" applyBorder="1" applyAlignment="1">
      <alignment horizontal="center" vertical="center" wrapText="1"/>
      <protection/>
    </xf>
    <xf numFmtId="172" fontId="6" fillId="35" borderId="10" xfId="40" applyNumberFormat="1" applyFont="1" applyFill="1" applyBorder="1" applyAlignment="1">
      <alignment horizontal="center" vertical="center" wrapText="1"/>
      <protection/>
    </xf>
    <xf numFmtId="172" fontId="8" fillId="53" borderId="22" xfId="40" applyNumberFormat="1" applyFont="1" applyFill="1" applyBorder="1" applyAlignment="1">
      <alignment horizontal="center" vertical="center"/>
      <protection/>
    </xf>
    <xf numFmtId="49" fontId="8" fillId="53" borderId="10" xfId="40" applyNumberFormat="1" applyFont="1" applyFill="1" applyBorder="1" applyAlignment="1">
      <alignment horizontal="center" vertical="top"/>
      <protection/>
    </xf>
    <xf numFmtId="0" fontId="3" fillId="0" borderId="23" xfId="40" applyFont="1" applyFill="1" applyBorder="1" applyAlignment="1">
      <alignment horizontal="center" vertical="center" wrapText="1"/>
      <protection/>
    </xf>
    <xf numFmtId="172" fontId="6" fillId="0" borderId="11" xfId="41" applyNumberFormat="1" applyFont="1" applyFill="1" applyBorder="1" applyAlignment="1">
      <alignment horizontal="center" vertical="center"/>
      <protection/>
    </xf>
    <xf numFmtId="172" fontId="6" fillId="0" borderId="11" xfId="41" applyNumberFormat="1" applyFont="1" applyFill="1" applyBorder="1" applyAlignment="1">
      <alignment horizontal="center" vertical="center" wrapText="1"/>
      <protection/>
    </xf>
    <xf numFmtId="172" fontId="6" fillId="40" borderId="11" xfId="41" applyNumberFormat="1" applyFont="1" applyFill="1" applyBorder="1" applyAlignment="1">
      <alignment horizontal="center" vertical="center"/>
      <protection/>
    </xf>
    <xf numFmtId="172" fontId="6" fillId="40" borderId="11" xfId="41" applyNumberFormat="1" applyFont="1" applyFill="1" applyBorder="1" applyAlignment="1">
      <alignment horizontal="center" vertical="center"/>
      <protection/>
    </xf>
    <xf numFmtId="172" fontId="2" fillId="43" borderId="0" xfId="0" applyNumberFormat="1" applyFont="1" applyFill="1" applyBorder="1" applyAlignment="1">
      <alignment horizontal="center" vertical="center"/>
    </xf>
    <xf numFmtId="172" fontId="2" fillId="43" borderId="10" xfId="0" applyNumberFormat="1" applyFont="1" applyFill="1" applyBorder="1" applyAlignment="1">
      <alignment horizontal="center" vertical="center"/>
    </xf>
    <xf numFmtId="172" fontId="3" fillId="46" borderId="10" xfId="40" applyNumberFormat="1" applyFont="1" applyFill="1" applyBorder="1" applyAlignment="1">
      <alignment horizontal="center" vertical="center"/>
      <protection/>
    </xf>
    <xf numFmtId="172" fontId="3" fillId="42" borderId="10" xfId="40" applyNumberFormat="1" applyFont="1" applyFill="1" applyBorder="1" applyAlignment="1">
      <alignment horizontal="center" vertical="center"/>
      <protection/>
    </xf>
    <xf numFmtId="172" fontId="3" fillId="53" borderId="22" xfId="40" applyNumberFormat="1" applyFont="1" applyFill="1" applyBorder="1" applyAlignment="1">
      <alignment horizontal="center" vertical="center"/>
      <protection/>
    </xf>
    <xf numFmtId="172" fontId="2" fillId="34" borderId="10" xfId="59" applyNumberFormat="1" applyFont="1" applyFill="1" applyBorder="1" applyAlignment="1">
      <alignment horizontal="center" vertical="center"/>
      <protection/>
    </xf>
    <xf numFmtId="0" fontId="3" fillId="52" borderId="10" xfId="0" applyFont="1" applyFill="1" applyBorder="1" applyAlignment="1">
      <alignment horizontal="right" vertical="center" wrapText="1"/>
    </xf>
    <xf numFmtId="49" fontId="2" fillId="37" borderId="10" xfId="0" applyNumberFormat="1" applyFont="1" applyFill="1" applyBorder="1" applyAlignment="1">
      <alignment horizontal="center" vertical="center"/>
    </xf>
    <xf numFmtId="49" fontId="2" fillId="36" borderId="12"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49" fontId="8" fillId="53" borderId="11" xfId="40" applyNumberFormat="1" applyFont="1" applyFill="1" applyBorder="1" applyAlignment="1">
      <alignment horizontal="center" vertical="top"/>
      <protection/>
    </xf>
    <xf numFmtId="49" fontId="8" fillId="53" borderId="16" xfId="40" applyNumberFormat="1" applyFont="1" applyFill="1" applyBorder="1" applyAlignment="1">
      <alignment horizontal="center" vertical="top"/>
      <protection/>
    </xf>
    <xf numFmtId="49" fontId="2" fillId="37" borderId="12" xfId="0" applyNumberFormat="1" applyFont="1" applyFill="1" applyBorder="1" applyAlignment="1">
      <alignment horizontal="center" vertical="center"/>
    </xf>
    <xf numFmtId="49" fontId="8" fillId="42" borderId="11" xfId="40" applyNumberFormat="1" applyFont="1" applyFill="1" applyBorder="1" applyAlignment="1">
      <alignment horizontal="center" vertical="top"/>
      <protection/>
    </xf>
    <xf numFmtId="49" fontId="3" fillId="36" borderId="10" xfId="0" applyNumberFormat="1" applyFont="1" applyFill="1" applyBorder="1" applyAlignment="1">
      <alignment vertical="center"/>
    </xf>
    <xf numFmtId="49" fontId="2" fillId="0" borderId="12" xfId="0" applyNumberFormat="1" applyFont="1" applyFill="1" applyBorder="1" applyAlignment="1">
      <alignment horizontal="center" vertical="center"/>
    </xf>
    <xf numFmtId="172" fontId="6" fillId="34" borderId="12" xfId="0" applyNumberFormat="1" applyFont="1" applyFill="1" applyBorder="1" applyAlignment="1">
      <alignment horizontal="center" vertical="center"/>
    </xf>
    <xf numFmtId="0" fontId="3" fillId="37" borderId="10" xfId="0" applyFont="1" applyFill="1" applyBorder="1" applyAlignment="1">
      <alignment horizontal="center" vertical="center"/>
    </xf>
    <xf numFmtId="0" fontId="3" fillId="36" borderId="10" xfId="0" applyFont="1" applyFill="1" applyBorder="1" applyAlignment="1">
      <alignment horizontal="center" vertical="center"/>
    </xf>
    <xf numFmtId="0" fontId="2" fillId="0" borderId="12" xfId="0" applyFont="1" applyBorder="1" applyAlignment="1">
      <alignment horizontal="left" vertical="center" wrapText="1"/>
    </xf>
    <xf numFmtId="172" fontId="2" fillId="34" borderId="12" xfId="0" applyNumberFormat="1" applyFont="1" applyFill="1" applyBorder="1" applyAlignment="1">
      <alignment horizontal="center" vertical="center"/>
    </xf>
    <xf numFmtId="0" fontId="6" fillId="0" borderId="0" xfId="0" applyFont="1" applyAlignment="1">
      <alignment horizontal="left"/>
    </xf>
    <xf numFmtId="0" fontId="8" fillId="0" borderId="10" xfId="0" applyFont="1" applyBorder="1" applyAlignment="1">
      <alignment horizontal="center" vertical="center" wrapText="1"/>
    </xf>
    <xf numFmtId="172" fontId="2" fillId="0" borderId="10" xfId="46" applyNumberFormat="1" applyFont="1" applyFill="1" applyBorder="1" applyAlignment="1">
      <alignment horizontal="left" vertical="top" wrapText="1"/>
      <protection/>
    </xf>
    <xf numFmtId="0" fontId="2" fillId="0" borderId="0" xfId="0" applyFont="1" applyAlignment="1">
      <alignment vertical="top"/>
    </xf>
    <xf numFmtId="0" fontId="2" fillId="0" borderId="0" xfId="0" applyFont="1" applyAlignment="1">
      <alignment vertical="center"/>
    </xf>
    <xf numFmtId="0" fontId="2" fillId="54" borderId="10" xfId="0" applyFont="1" applyFill="1" applyBorder="1" applyAlignment="1">
      <alignment horizontal="center" vertical="top"/>
    </xf>
    <xf numFmtId="0" fontId="2" fillId="0" borderId="10" xfId="0" applyFont="1" applyBorder="1" applyAlignment="1">
      <alignment horizontal="left" vertical="top"/>
    </xf>
    <xf numFmtId="172" fontId="2" fillId="46" borderId="10" xfId="0" applyNumberFormat="1" applyFont="1" applyFill="1" applyBorder="1" applyAlignment="1">
      <alignment horizontal="center" vertical="center"/>
    </xf>
    <xf numFmtId="172" fontId="2" fillId="35" borderId="12" xfId="0" applyNumberFormat="1" applyFont="1" applyFill="1" applyBorder="1" applyAlignment="1">
      <alignment horizontal="center" vertical="center"/>
    </xf>
    <xf numFmtId="172" fontId="3" fillId="55" borderId="10" xfId="0" applyNumberFormat="1" applyFont="1" applyFill="1" applyBorder="1" applyAlignment="1">
      <alignment horizontal="center" vertical="center"/>
    </xf>
    <xf numFmtId="172" fontId="6" fillId="35"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xf>
    <xf numFmtId="0" fontId="3" fillId="37" borderId="10" xfId="0" applyFont="1" applyFill="1" applyBorder="1" applyAlignment="1">
      <alignment vertical="center"/>
    </xf>
    <xf numFmtId="49" fontId="2" fillId="0" borderId="10" xfId="0" applyNumberFormat="1" applyFont="1" applyFill="1" applyBorder="1" applyAlignment="1">
      <alignment horizontal="center" vertical="center" wrapText="1"/>
    </xf>
    <xf numFmtId="172" fontId="3" fillId="48" borderId="10" xfId="0" applyNumberFormat="1" applyFont="1" applyFill="1" applyBorder="1" applyAlignment="1">
      <alignment horizontal="center" vertical="center"/>
    </xf>
    <xf numFmtId="172" fontId="6" fillId="40"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46"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51" borderId="10" xfId="0" applyFont="1" applyFill="1" applyBorder="1" applyAlignment="1">
      <alignment horizontal="center" vertical="center"/>
    </xf>
    <xf numFmtId="172" fontId="7" fillId="35" borderId="10" xfId="46" applyNumberFormat="1" applyFont="1" applyFill="1" applyBorder="1" applyAlignment="1">
      <alignment horizontal="center" vertical="center"/>
      <protection/>
    </xf>
    <xf numFmtId="0" fontId="2" fillId="40" borderId="12" xfId="0" applyFont="1" applyFill="1" applyBorder="1" applyAlignment="1">
      <alignment horizontal="left" vertical="top" wrapText="1"/>
    </xf>
    <xf numFmtId="172" fontId="7" fillId="35" borderId="24" xfId="40" applyNumberFormat="1" applyFont="1" applyFill="1" applyBorder="1" applyAlignment="1">
      <alignment horizontal="center" vertical="center"/>
      <protection/>
    </xf>
    <xf numFmtId="49" fontId="8" fillId="42" borderId="25" xfId="40" applyNumberFormat="1" applyFont="1" applyFill="1" applyBorder="1" applyAlignment="1">
      <alignment horizontal="center" vertical="top"/>
      <protection/>
    </xf>
    <xf numFmtId="172" fontId="8" fillId="42" borderId="16" xfId="40" applyNumberFormat="1" applyFont="1" applyFill="1" applyBorder="1" applyAlignment="1">
      <alignment horizontal="center" vertical="center"/>
      <protection/>
    </xf>
    <xf numFmtId="49" fontId="8" fillId="42" borderId="19" xfId="40" applyNumberFormat="1" applyFont="1" applyFill="1" applyBorder="1" applyAlignment="1">
      <alignment vertical="top"/>
      <protection/>
    </xf>
    <xf numFmtId="49" fontId="8" fillId="42" borderId="13" xfId="40" applyNumberFormat="1" applyFont="1" applyFill="1" applyBorder="1" applyAlignment="1">
      <alignment vertical="top"/>
      <protection/>
    </xf>
    <xf numFmtId="0" fontId="2" fillId="54" borderId="10" xfId="0" applyFont="1" applyFill="1" applyBorder="1" applyAlignment="1">
      <alignment horizontal="left" vertical="top" wrapText="1"/>
    </xf>
    <xf numFmtId="172" fontId="6" fillId="35" borderId="10" xfId="0" applyNumberFormat="1" applyFont="1" applyFill="1" applyBorder="1" applyAlignment="1">
      <alignment horizontal="center" vertical="center"/>
    </xf>
    <xf numFmtId="0" fontId="17" fillId="52" borderId="10" xfId="0" applyFont="1" applyFill="1" applyBorder="1" applyAlignment="1">
      <alignment/>
    </xf>
    <xf numFmtId="172" fontId="7" fillId="0" borderId="10" xfId="46" applyNumberFormat="1" applyFont="1" applyFill="1" applyBorder="1" applyAlignment="1">
      <alignment horizontal="center" vertical="top"/>
      <protection/>
    </xf>
    <xf numFmtId="172" fontId="22" fillId="0" borderId="10" xfId="46" applyNumberFormat="1" applyFont="1" applyFill="1" applyBorder="1" applyAlignment="1">
      <alignment horizontal="center" vertical="top"/>
      <protection/>
    </xf>
    <xf numFmtId="172" fontId="22" fillId="35" borderId="10" xfId="46" applyNumberFormat="1" applyFont="1" applyFill="1" applyBorder="1" applyAlignment="1">
      <alignment horizontal="center" vertical="top"/>
      <protection/>
    </xf>
    <xf numFmtId="172" fontId="7" fillId="35" borderId="10" xfId="46" applyNumberFormat="1" applyFont="1" applyFill="1" applyBorder="1" applyAlignment="1">
      <alignment horizontal="center" vertical="top"/>
      <protection/>
    </xf>
    <xf numFmtId="172" fontId="7" fillId="0" borderId="10" xfId="46" applyNumberFormat="1" applyFont="1" applyFill="1" applyBorder="1" applyAlignment="1">
      <alignment horizontal="center" vertical="center"/>
      <protection/>
    </xf>
    <xf numFmtId="172" fontId="7" fillId="0" borderId="10" xfId="46" applyNumberFormat="1" applyFont="1" applyFill="1" applyBorder="1" applyAlignment="1">
      <alignment horizontal="center" vertical="center" wrapText="1"/>
      <protection/>
    </xf>
    <xf numFmtId="0" fontId="16" fillId="0" borderId="10" xfId="46" applyFont="1" applyFill="1" applyBorder="1" applyAlignment="1">
      <alignment horizontal="center" vertical="center" wrapText="1"/>
      <protection/>
    </xf>
    <xf numFmtId="0" fontId="27" fillId="0" borderId="0" xfId="0" applyFont="1" applyAlignment="1">
      <alignment/>
    </xf>
    <xf numFmtId="172" fontId="2" fillId="35" borderId="15" xfId="0" applyNumberFormat="1" applyFont="1" applyFill="1" applyBorder="1" applyAlignment="1">
      <alignment horizontal="center" vertical="center"/>
    </xf>
    <xf numFmtId="0" fontId="27" fillId="0" borderId="0" xfId="0" applyFont="1" applyFill="1" applyBorder="1" applyAlignment="1">
      <alignment/>
    </xf>
    <xf numFmtId="0" fontId="4" fillId="35" borderId="0" xfId="0" applyFont="1" applyFill="1" applyAlignment="1">
      <alignment/>
    </xf>
    <xf numFmtId="172" fontId="2" fillId="54" borderId="26" xfId="0" applyNumberFormat="1" applyFont="1" applyFill="1" applyBorder="1" applyAlignment="1">
      <alignment vertical="top"/>
    </xf>
    <xf numFmtId="172" fontId="2" fillId="54" borderId="20" xfId="0" applyNumberFormat="1" applyFont="1" applyFill="1" applyBorder="1" applyAlignment="1">
      <alignment vertical="top"/>
    </xf>
    <xf numFmtId="172" fontId="2" fillId="54" borderId="21" xfId="0" applyNumberFormat="1" applyFont="1" applyFill="1" applyBorder="1" applyAlignment="1">
      <alignment vertical="top"/>
    </xf>
    <xf numFmtId="172" fontId="2" fillId="54" borderId="27" xfId="0" applyNumberFormat="1" applyFont="1" applyFill="1" applyBorder="1" applyAlignment="1">
      <alignment vertical="top"/>
    </xf>
    <xf numFmtId="172" fontId="2" fillId="54" borderId="28" xfId="0" applyNumberFormat="1" applyFont="1" applyFill="1" applyBorder="1" applyAlignment="1">
      <alignment vertical="top"/>
    </xf>
    <xf numFmtId="172" fontId="2" fillId="54" borderId="29" xfId="0" applyNumberFormat="1" applyFont="1" applyFill="1" applyBorder="1" applyAlignment="1">
      <alignment vertical="top"/>
    </xf>
    <xf numFmtId="172" fontId="2" fillId="54" borderId="30" xfId="0" applyNumberFormat="1" applyFont="1" applyFill="1" applyBorder="1" applyAlignment="1">
      <alignment vertical="top"/>
    </xf>
    <xf numFmtId="172" fontId="2" fillId="54" borderId="0" xfId="0" applyNumberFormat="1" applyFont="1" applyFill="1" applyBorder="1" applyAlignment="1">
      <alignment vertical="top"/>
    </xf>
    <xf numFmtId="172" fontId="2" fillId="54" borderId="31" xfId="0" applyNumberFormat="1" applyFont="1" applyFill="1" applyBorder="1" applyAlignment="1">
      <alignment vertical="top"/>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right"/>
    </xf>
    <xf numFmtId="172" fontId="2" fillId="0" borderId="15"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172" fontId="7" fillId="35" borderId="10" xfId="0" applyNumberFormat="1" applyFont="1" applyFill="1" applyBorder="1" applyAlignment="1">
      <alignment horizontal="center" vertical="center"/>
    </xf>
    <xf numFmtId="49" fontId="8" fillId="53" borderId="10" xfId="0" applyNumberFormat="1" applyFont="1" applyFill="1" applyBorder="1" applyAlignment="1">
      <alignment horizontal="center" vertical="top"/>
    </xf>
    <xf numFmtId="49" fontId="7" fillId="35" borderId="10" xfId="0" applyNumberFormat="1" applyFont="1" applyFill="1" applyBorder="1" applyAlignment="1">
      <alignment horizontal="left" vertical="center" wrapText="1"/>
    </xf>
    <xf numFmtId="0" fontId="3" fillId="0" borderId="27" xfId="0" applyFont="1" applyBorder="1" applyAlignment="1">
      <alignment horizontal="center" vertical="center"/>
    </xf>
    <xf numFmtId="0" fontId="0" fillId="0" borderId="0" xfId="0" applyAlignment="1">
      <alignment textRotation="90"/>
    </xf>
    <xf numFmtId="0" fontId="7" fillId="34" borderId="10" xfId="0" applyFont="1" applyFill="1" applyBorder="1" applyAlignment="1">
      <alignment horizontal="left" vertical="top" wrapText="1"/>
    </xf>
    <xf numFmtId="0" fontId="7" fillId="35" borderId="10" xfId="0" applyFont="1" applyFill="1" applyBorder="1" applyAlignment="1">
      <alignment horizontal="left" vertical="center" wrapText="1"/>
    </xf>
    <xf numFmtId="49" fontId="8" fillId="36" borderId="10" xfId="0" applyNumberFormat="1" applyFont="1" applyFill="1" applyBorder="1" applyAlignment="1">
      <alignment horizontal="center" vertical="center"/>
    </xf>
    <xf numFmtId="49" fontId="8" fillId="37" borderId="10" xfId="0" applyNumberFormat="1" applyFont="1" applyFill="1" applyBorder="1" applyAlignment="1">
      <alignment horizontal="center" vertical="center"/>
    </xf>
    <xf numFmtId="0" fontId="8" fillId="0" borderId="10" xfId="46" applyFont="1" applyFill="1" applyBorder="1" applyAlignment="1">
      <alignment horizontal="center" vertical="center" wrapText="1"/>
      <protection/>
    </xf>
    <xf numFmtId="0" fontId="8" fillId="50" borderId="10" xfId="0" applyFont="1" applyFill="1" applyBorder="1" applyAlignment="1">
      <alignment horizontal="center" vertical="center"/>
    </xf>
    <xf numFmtId="172" fontId="8" fillId="50" borderId="10" xfId="0" applyNumberFormat="1" applyFont="1" applyFill="1" applyBorder="1" applyAlignment="1">
      <alignment horizontal="center" vertical="center"/>
    </xf>
    <xf numFmtId="0" fontId="7" fillId="0" borderId="10" xfId="0" applyFont="1" applyBorder="1" applyAlignment="1">
      <alignment vertical="top" wrapText="1"/>
    </xf>
    <xf numFmtId="0" fontId="7" fillId="0" borderId="10" xfId="0" applyFont="1" applyBorder="1" applyAlignment="1">
      <alignment horizontal="left" vertical="top" wrapText="1"/>
    </xf>
    <xf numFmtId="0" fontId="8" fillId="0" borderId="10" xfId="50" applyFont="1" applyBorder="1" applyAlignment="1">
      <alignment horizontal="center" vertical="top"/>
      <protection/>
    </xf>
    <xf numFmtId="172" fontId="7" fillId="0" borderId="10" xfId="0" applyNumberFormat="1" applyFont="1" applyBorder="1" applyAlignment="1">
      <alignment horizontal="center" vertical="center"/>
    </xf>
    <xf numFmtId="172" fontId="7" fillId="0" borderId="10" xfId="50" applyNumberFormat="1" applyFont="1" applyBorder="1" applyAlignment="1">
      <alignment horizontal="center" vertical="center"/>
      <protection/>
    </xf>
    <xf numFmtId="0" fontId="8" fillId="0" borderId="10" xfId="50" applyFont="1" applyBorder="1" applyAlignment="1">
      <alignment horizontal="center" vertical="top" wrapText="1"/>
      <protection/>
    </xf>
    <xf numFmtId="172" fontId="7" fillId="0" borderId="10" xfId="0" applyNumberFormat="1" applyFont="1" applyBorder="1" applyAlignment="1">
      <alignment horizontal="center" vertical="center" wrapText="1"/>
    </xf>
    <xf numFmtId="172" fontId="7" fillId="34" borderId="10"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xf>
    <xf numFmtId="0" fontId="8" fillId="0" borderId="10" xfId="50" applyFont="1" applyBorder="1" applyAlignment="1">
      <alignment horizontal="center" vertical="center" wrapText="1"/>
      <protection/>
    </xf>
    <xf numFmtId="0" fontId="8" fillId="56" borderId="10" xfId="50" applyFont="1" applyFill="1" applyBorder="1" applyAlignment="1">
      <alignment horizontal="center" vertical="center" wrapText="1"/>
      <protection/>
    </xf>
    <xf numFmtId="0" fontId="7" fillId="0" borderId="10" xfId="0" applyFont="1" applyBorder="1" applyAlignment="1">
      <alignment horizontal="left" vertical="center" wrapText="1"/>
    </xf>
    <xf numFmtId="0" fontId="7" fillId="34" borderId="10" xfId="0" applyFont="1" applyFill="1" applyBorder="1" applyAlignment="1">
      <alignment horizontal="center"/>
    </xf>
    <xf numFmtId="49" fontId="8" fillId="0" borderId="10" xfId="50" applyNumberFormat="1" applyFont="1" applyFill="1" applyBorder="1" applyAlignment="1">
      <alignment horizontal="center" vertical="top" wrapText="1"/>
      <protection/>
    </xf>
    <xf numFmtId="0" fontId="8" fillId="46" borderId="10" xfId="50" applyFont="1" applyFill="1" applyBorder="1" applyAlignment="1">
      <alignment horizontal="center" vertical="center" wrapText="1"/>
      <protection/>
    </xf>
    <xf numFmtId="172" fontId="8" fillId="46" borderId="11" xfId="50" applyNumberFormat="1" applyFont="1" applyFill="1" applyBorder="1" applyAlignment="1">
      <alignment horizontal="center" vertical="center"/>
      <protection/>
    </xf>
    <xf numFmtId="0" fontId="7" fillId="0" borderId="10" xfId="0" applyFont="1" applyBorder="1" applyAlignment="1">
      <alignment vertical="center" wrapText="1"/>
    </xf>
    <xf numFmtId="172" fontId="7" fillId="0" borderId="10" xfId="0" applyNumberFormat="1" applyFont="1" applyFill="1" applyBorder="1" applyAlignment="1">
      <alignment horizontal="center" vertical="center"/>
    </xf>
    <xf numFmtId="0" fontId="8" fillId="52" borderId="10" xfId="0" applyFont="1" applyFill="1" applyBorder="1" applyAlignment="1">
      <alignment horizontal="center" vertical="center"/>
    </xf>
    <xf numFmtId="172" fontId="8" fillId="52" borderId="10" xfId="0" applyNumberFormat="1" applyFont="1" applyFill="1" applyBorder="1" applyAlignment="1">
      <alignment horizontal="center" vertical="center"/>
    </xf>
    <xf numFmtId="49" fontId="8" fillId="53" borderId="10" xfId="50" applyNumberFormat="1" applyFont="1" applyFill="1" applyBorder="1" applyAlignment="1">
      <alignment horizontal="center" vertical="top"/>
      <protection/>
    </xf>
    <xf numFmtId="49" fontId="8" fillId="37" borderId="10" xfId="50" applyNumberFormat="1" applyFont="1" applyFill="1" applyBorder="1" applyAlignment="1">
      <alignment horizontal="center" vertical="top"/>
      <protection/>
    </xf>
    <xf numFmtId="0" fontId="8" fillId="0" borderId="10" xfId="50" applyFont="1" applyBorder="1" applyAlignment="1">
      <alignment horizontal="center" vertical="center"/>
      <protection/>
    </xf>
    <xf numFmtId="172" fontId="10" fillId="0" borderId="10" xfId="46" applyNumberFormat="1" applyFont="1" applyFill="1" applyBorder="1" applyAlignment="1">
      <alignment horizontal="center" vertical="center"/>
      <protection/>
    </xf>
    <xf numFmtId="172" fontId="10" fillId="0" borderId="10" xfId="46" applyNumberFormat="1" applyFont="1" applyFill="1" applyBorder="1" applyAlignment="1">
      <alignment horizontal="center" vertical="center" wrapText="1"/>
      <protection/>
    </xf>
    <xf numFmtId="0" fontId="7" fillId="35" borderId="10" xfId="46" applyFont="1" applyFill="1" applyBorder="1" applyAlignment="1">
      <alignment horizontal="center" vertical="top" wrapText="1"/>
      <protection/>
    </xf>
    <xf numFmtId="172" fontId="7" fillId="0" borderId="11" xfId="50" applyNumberFormat="1" applyFont="1" applyBorder="1" applyAlignment="1">
      <alignment horizontal="center" vertical="center"/>
      <protection/>
    </xf>
    <xf numFmtId="1" fontId="10" fillId="0" borderId="10" xfId="46" applyNumberFormat="1" applyFont="1" applyFill="1" applyBorder="1" applyAlignment="1">
      <alignment horizontal="center" vertical="top"/>
      <protection/>
    </xf>
    <xf numFmtId="172" fontId="8" fillId="38" borderId="10" xfId="0" applyNumberFormat="1" applyFont="1" applyFill="1" applyBorder="1" applyAlignment="1">
      <alignment horizontal="center" vertical="center"/>
    </xf>
    <xf numFmtId="49" fontId="8" fillId="36" borderId="10" xfId="0" applyNumberFormat="1" applyFont="1" applyFill="1" applyBorder="1" applyAlignment="1">
      <alignment horizontal="center" vertical="center"/>
    </xf>
    <xf numFmtId="49" fontId="8" fillId="37"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7" fillId="0" borderId="10" xfId="0" applyFont="1" applyBorder="1" applyAlignment="1">
      <alignment vertical="center" wrapText="1"/>
    </xf>
    <xf numFmtId="49" fontId="7" fillId="0" borderId="10" xfId="0" applyNumberFormat="1" applyFont="1" applyBorder="1" applyAlignment="1">
      <alignment horizontal="left" vertical="center" wrapText="1"/>
    </xf>
    <xf numFmtId="0" fontId="7" fillId="0" borderId="10" xfId="46" applyFont="1" applyFill="1" applyBorder="1" applyAlignment="1">
      <alignment horizontal="left" vertical="top" wrapText="1"/>
      <protection/>
    </xf>
    <xf numFmtId="0" fontId="8" fillId="50" borderId="10" xfId="0" applyFont="1" applyFill="1" applyBorder="1" applyAlignment="1">
      <alignment horizontal="center" vertical="center" wrapText="1"/>
    </xf>
    <xf numFmtId="172" fontId="8" fillId="5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172" fontId="7" fillId="0" borderId="11" xfId="50" applyNumberFormat="1" applyFont="1" applyFill="1" applyBorder="1" applyAlignment="1">
      <alignment horizontal="center" vertical="center"/>
      <protection/>
    </xf>
    <xf numFmtId="172" fontId="7" fillId="0" borderId="10" xfId="50" applyNumberFormat="1" applyFont="1" applyFill="1" applyBorder="1" applyAlignment="1">
      <alignment horizontal="center" vertical="center"/>
      <protection/>
    </xf>
    <xf numFmtId="0" fontId="7" fillId="0" borderId="15" xfId="0" applyFont="1" applyBorder="1" applyAlignment="1">
      <alignment horizontal="left" vertical="center" wrapText="1"/>
    </xf>
    <xf numFmtId="0" fontId="7" fillId="0" borderId="15" xfId="0" applyFont="1" applyBorder="1" applyAlignment="1">
      <alignment horizontal="center" vertical="center"/>
    </xf>
    <xf numFmtId="0" fontId="8" fillId="50" borderId="10" xfId="0" applyFont="1" applyFill="1" applyBorder="1" applyAlignment="1">
      <alignment horizontal="center" wrapText="1"/>
    </xf>
    <xf numFmtId="0" fontId="7" fillId="35" borderId="10" xfId="0" applyNumberFormat="1" applyFont="1" applyFill="1" applyBorder="1" applyAlignment="1">
      <alignment vertical="center" wrapText="1"/>
    </xf>
    <xf numFmtId="0" fontId="7" fillId="0" borderId="10" xfId="0" applyNumberFormat="1" applyFont="1" applyBorder="1" applyAlignment="1">
      <alignment vertical="center" wrapText="1"/>
    </xf>
    <xf numFmtId="172" fontId="7" fillId="0" borderId="10" xfId="0" applyNumberFormat="1" applyFont="1" applyBorder="1" applyAlignment="1">
      <alignment horizontal="center" vertical="center"/>
    </xf>
    <xf numFmtId="0" fontId="8" fillId="50" borderId="10" xfId="0" applyFont="1" applyFill="1" applyBorder="1" applyAlignment="1">
      <alignment vertical="center" wrapText="1"/>
    </xf>
    <xf numFmtId="0" fontId="7" fillId="0" borderId="10" xfId="46" applyFont="1" applyFill="1" applyBorder="1" applyAlignment="1">
      <alignment horizontal="left" vertical="center" wrapText="1"/>
      <protection/>
    </xf>
    <xf numFmtId="0" fontId="7" fillId="35" borderId="10" xfId="0" applyNumberFormat="1" applyFont="1" applyFill="1" applyBorder="1" applyAlignment="1">
      <alignment horizontal="left" vertical="center" wrapText="1"/>
    </xf>
    <xf numFmtId="0" fontId="9" fillId="0" borderId="10" xfId="50" applyFont="1" applyFill="1" applyBorder="1" applyAlignment="1">
      <alignment horizontal="center" vertical="center" wrapText="1"/>
      <protection/>
    </xf>
    <xf numFmtId="0" fontId="10" fillId="0" borderId="10" xfId="50" applyFont="1" applyFill="1" applyBorder="1" applyAlignment="1">
      <alignment horizontal="left" vertical="top" wrapText="1"/>
      <protection/>
    </xf>
    <xf numFmtId="0" fontId="8" fillId="35" borderId="10" xfId="46" applyFont="1" applyFill="1" applyBorder="1" applyAlignment="1">
      <alignment horizontal="center" vertical="top" wrapText="1"/>
      <protection/>
    </xf>
    <xf numFmtId="0" fontId="7" fillId="0" borderId="10" xfId="50" applyFont="1" applyBorder="1" applyAlignment="1">
      <alignment vertical="top" wrapText="1"/>
      <protection/>
    </xf>
    <xf numFmtId="0" fontId="7" fillId="0" borderId="10" xfId="0" applyNumberFormat="1" applyFont="1" applyBorder="1" applyAlignment="1">
      <alignment horizontal="center" vertical="center" wrapText="1"/>
    </xf>
    <xf numFmtId="172" fontId="7" fillId="0" borderId="16" xfId="50" applyNumberFormat="1" applyFont="1" applyBorder="1" applyAlignment="1">
      <alignment horizontal="center" vertical="center"/>
      <protection/>
    </xf>
    <xf numFmtId="172" fontId="7" fillId="0" borderId="12" xfId="0" applyNumberFormat="1" applyFont="1" applyBorder="1" applyAlignment="1">
      <alignment horizontal="center" vertical="center"/>
    </xf>
    <xf numFmtId="0" fontId="7" fillId="35" borderId="10" xfId="46" applyFont="1" applyFill="1" applyBorder="1" applyAlignment="1">
      <alignment horizontal="left" vertical="center" wrapText="1"/>
      <protection/>
    </xf>
    <xf numFmtId="0" fontId="7" fillId="35" borderId="10" xfId="46" applyFont="1" applyFill="1" applyBorder="1" applyAlignment="1">
      <alignment horizontal="left" vertical="top" wrapText="1"/>
      <protection/>
    </xf>
    <xf numFmtId="172" fontId="7" fillId="57" borderId="10" xfId="46" applyNumberFormat="1" applyFont="1" applyFill="1" applyBorder="1" applyAlignment="1">
      <alignment horizontal="center" vertical="center"/>
      <protection/>
    </xf>
    <xf numFmtId="0" fontId="7" fillId="34" borderId="10" xfId="50" applyFont="1" applyFill="1" applyBorder="1" applyAlignment="1">
      <alignment vertical="top" wrapText="1"/>
      <protection/>
    </xf>
    <xf numFmtId="49" fontId="7" fillId="0" borderId="10" xfId="0" applyNumberFormat="1" applyFont="1" applyBorder="1" applyAlignment="1">
      <alignment vertical="center"/>
    </xf>
    <xf numFmtId="49" fontId="7" fillId="0" borderId="10" xfId="0" applyNumberFormat="1" applyFont="1" applyBorder="1" applyAlignment="1">
      <alignment vertical="center" wrapText="1"/>
    </xf>
    <xf numFmtId="0" fontId="10" fillId="0" borderId="10" xfId="50" applyFont="1" applyBorder="1" applyAlignment="1">
      <alignment vertical="center" wrapText="1"/>
      <protection/>
    </xf>
    <xf numFmtId="172" fontId="7" fillId="0" borderId="24" xfId="50" applyNumberFormat="1" applyFont="1" applyFill="1" applyBorder="1" applyAlignment="1">
      <alignment horizontal="center" vertical="center"/>
      <protection/>
    </xf>
    <xf numFmtId="0" fontId="7" fillId="0" borderId="10" xfId="0" applyNumberFormat="1" applyFont="1" applyBorder="1" applyAlignment="1">
      <alignment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0" fontId="8" fillId="35" borderId="10" xfId="46" applyFont="1" applyFill="1" applyBorder="1" applyAlignment="1">
      <alignment horizontal="center" vertical="center" wrapText="1"/>
      <protection/>
    </xf>
    <xf numFmtId="0" fontId="7" fillId="35" borderId="10" xfId="0" applyFont="1" applyFill="1" applyBorder="1" applyAlignment="1">
      <alignment vertical="center" wrapText="1"/>
    </xf>
    <xf numFmtId="0" fontId="7" fillId="35" borderId="10" xfId="0" applyFont="1" applyFill="1" applyBorder="1" applyAlignment="1">
      <alignment horizontal="center" vertical="center"/>
    </xf>
    <xf numFmtId="172" fontId="7" fillId="0" borderId="11" xfId="0" applyNumberFormat="1" applyFont="1" applyBorder="1" applyAlignment="1">
      <alignment horizontal="center" vertical="center"/>
    </xf>
    <xf numFmtId="172" fontId="8" fillId="45" borderId="10" xfId="0" applyNumberFormat="1" applyFont="1" applyFill="1" applyBorder="1" applyAlignment="1">
      <alignment horizontal="center" vertical="center"/>
    </xf>
    <xf numFmtId="172" fontId="8" fillId="44" borderId="10" xfId="0" applyNumberFormat="1" applyFont="1" applyFill="1" applyBorder="1" applyAlignment="1">
      <alignment horizontal="center" vertical="center"/>
    </xf>
    <xf numFmtId="0" fontId="19" fillId="0" borderId="0" xfId="0" applyFont="1" applyAlignment="1">
      <alignment/>
    </xf>
    <xf numFmtId="0" fontId="19" fillId="0" borderId="0" xfId="0" applyFont="1" applyAlignment="1">
      <alignment vertical="center"/>
    </xf>
    <xf numFmtId="0" fontId="16" fillId="35" borderId="15" xfId="46" applyFont="1" applyFill="1" applyBorder="1" applyAlignment="1">
      <alignment horizontal="center" vertical="center" wrapText="1"/>
      <protection/>
    </xf>
    <xf numFmtId="49" fontId="8" fillId="53" borderId="10" xfId="0" applyNumberFormat="1" applyFont="1" applyFill="1" applyBorder="1" applyAlignment="1">
      <alignment horizontal="center" vertical="top"/>
    </xf>
    <xf numFmtId="49" fontId="8" fillId="58" borderId="10" xfId="0" applyNumberFormat="1" applyFont="1" applyFill="1" applyBorder="1" applyAlignment="1">
      <alignment horizontal="center" vertical="top"/>
    </xf>
    <xf numFmtId="49" fontId="8" fillId="58" borderId="15" xfId="0" applyNumberFormat="1" applyFont="1" applyFill="1" applyBorder="1" applyAlignment="1">
      <alignment horizontal="center" vertical="center"/>
    </xf>
    <xf numFmtId="172" fontId="10" fillId="0" borderId="11"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49" fontId="8" fillId="53" borderId="10" xfId="0" applyNumberFormat="1" applyFont="1" applyFill="1" applyBorder="1" applyAlignment="1">
      <alignment horizontal="center" vertical="center"/>
    </xf>
    <xf numFmtId="49" fontId="8" fillId="58" borderId="10" xfId="0" applyNumberFormat="1" applyFont="1" applyFill="1" applyBorder="1" applyAlignment="1">
      <alignment horizontal="center" vertical="center"/>
    </xf>
    <xf numFmtId="49" fontId="10" fillId="35"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8" fillId="49" borderId="10" xfId="0" applyFont="1" applyFill="1" applyBorder="1" applyAlignment="1">
      <alignment horizontal="center" vertical="center" wrapText="1"/>
    </xf>
    <xf numFmtId="172" fontId="8" fillId="49" borderId="10" xfId="0" applyNumberFormat="1" applyFont="1" applyFill="1" applyBorder="1" applyAlignment="1">
      <alignment horizontal="center" vertical="center"/>
    </xf>
    <xf numFmtId="49" fontId="8"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xf>
    <xf numFmtId="172" fontId="10" fillId="0" borderId="16" xfId="0" applyNumberFormat="1" applyFont="1" applyFill="1" applyBorder="1" applyAlignment="1">
      <alignment horizontal="center" vertical="center"/>
    </xf>
    <xf numFmtId="172" fontId="10" fillId="40" borderId="16" xfId="0" applyNumberFormat="1" applyFont="1" applyFill="1" applyBorder="1" applyAlignment="1">
      <alignment horizontal="center" vertical="center"/>
    </xf>
    <xf numFmtId="172" fontId="7" fillId="59" borderId="10" xfId="0" applyNumberFormat="1" applyFont="1" applyFill="1" applyBorder="1" applyAlignment="1">
      <alignment horizontal="center" vertical="center"/>
    </xf>
    <xf numFmtId="0" fontId="10" fillId="0" borderId="11" xfId="0" applyFont="1" applyFill="1" applyBorder="1" applyAlignment="1">
      <alignment horizontal="left" vertical="top" wrapText="1"/>
    </xf>
    <xf numFmtId="0" fontId="10" fillId="0" borderId="11" xfId="0" applyFont="1" applyBorder="1" applyAlignment="1">
      <alignment horizontal="center" vertical="top" wrapText="1"/>
    </xf>
    <xf numFmtId="0" fontId="10" fillId="0" borderId="23" xfId="0" applyFont="1" applyBorder="1" applyAlignment="1">
      <alignment horizontal="center" vertical="top" wrapText="1"/>
    </xf>
    <xf numFmtId="0" fontId="7" fillId="40" borderId="15" xfId="0" applyFont="1" applyFill="1" applyBorder="1" applyAlignment="1">
      <alignment horizontal="center" vertical="center"/>
    </xf>
    <xf numFmtId="0" fontId="7" fillId="0" borderId="15" xfId="0" applyFont="1" applyFill="1" applyBorder="1" applyAlignment="1">
      <alignment horizontal="center" vertical="center"/>
    </xf>
    <xf numFmtId="0" fontId="7" fillId="40" borderId="10" xfId="0" applyFont="1" applyFill="1" applyBorder="1" applyAlignment="1">
      <alignment horizontal="center" vertical="center"/>
    </xf>
    <xf numFmtId="0" fontId="7" fillId="0" borderId="10" xfId="0" applyFont="1" applyFill="1" applyBorder="1" applyAlignment="1">
      <alignment horizontal="center" vertical="center"/>
    </xf>
    <xf numFmtId="49" fontId="8" fillId="53" borderId="12" xfId="0" applyNumberFormat="1" applyFont="1" applyFill="1" applyBorder="1" applyAlignment="1">
      <alignment horizontal="center" vertical="center"/>
    </xf>
    <xf numFmtId="49" fontId="8" fillId="58" borderId="12" xfId="0" applyNumberFormat="1" applyFont="1" applyFill="1" applyBorder="1" applyAlignment="1">
      <alignment horizontal="center" vertical="center"/>
    </xf>
    <xf numFmtId="49" fontId="8" fillId="54" borderId="12" xfId="0" applyNumberFormat="1" applyFont="1" applyFill="1" applyBorder="1" applyAlignment="1">
      <alignment horizontal="center" vertical="center"/>
    </xf>
    <xf numFmtId="49" fontId="7" fillId="54" borderId="12" xfId="0" applyNumberFormat="1" applyFont="1" applyFill="1" applyBorder="1" applyAlignment="1">
      <alignment horizontal="center" vertical="center"/>
    </xf>
    <xf numFmtId="0" fontId="7" fillId="54" borderId="12" xfId="0" applyFont="1" applyFill="1" applyBorder="1" applyAlignment="1">
      <alignment horizontal="left" vertical="center" wrapText="1"/>
    </xf>
    <xf numFmtId="0" fontId="7" fillId="54" borderId="10" xfId="0" applyFont="1" applyFill="1" applyBorder="1" applyAlignment="1">
      <alignment horizontal="center" vertical="center"/>
    </xf>
    <xf numFmtId="172" fontId="7" fillId="54" borderId="10" xfId="0" applyNumberFormat="1" applyFont="1" applyFill="1" applyBorder="1" applyAlignment="1">
      <alignment horizontal="center" vertical="center"/>
    </xf>
    <xf numFmtId="0" fontId="7" fillId="35" borderId="10" xfId="0" applyFont="1" applyFill="1" applyBorder="1" applyAlignment="1">
      <alignment horizontal="center"/>
    </xf>
    <xf numFmtId="49" fontId="8" fillId="57" borderId="10" xfId="0" applyNumberFormat="1" applyFont="1" applyFill="1" applyBorder="1" applyAlignment="1">
      <alignment horizontal="center" vertical="center"/>
    </xf>
    <xf numFmtId="49" fontId="7" fillId="35" borderId="10" xfId="0" applyNumberFormat="1" applyFont="1" applyFill="1" applyBorder="1" applyAlignment="1">
      <alignment horizontal="left" vertical="center" wrapText="1"/>
    </xf>
    <xf numFmtId="0" fontId="10" fillId="0" borderId="11" xfId="0" applyFont="1" applyBorder="1" applyAlignment="1">
      <alignment vertical="top" wrapText="1"/>
    </xf>
    <xf numFmtId="0" fontId="7" fillId="0" borderId="10" xfId="0" applyFont="1" applyBorder="1" applyAlignment="1">
      <alignment horizontal="center" vertical="center"/>
    </xf>
    <xf numFmtId="172" fontId="7" fillId="40" borderId="10" xfId="0" applyNumberFormat="1"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11" xfId="0" applyFont="1" applyFill="1" applyBorder="1" applyAlignment="1">
      <alignment vertical="top" wrapText="1"/>
    </xf>
    <xf numFmtId="177" fontId="7" fillId="0" borderId="23" xfId="0" applyNumberFormat="1" applyFont="1" applyFill="1" applyBorder="1" applyAlignment="1">
      <alignment horizontal="left" vertical="top" wrapText="1"/>
    </xf>
    <xf numFmtId="0" fontId="7" fillId="40" borderId="10" xfId="0" applyFont="1" applyFill="1" applyBorder="1" applyAlignment="1">
      <alignment horizontal="center"/>
    </xf>
    <xf numFmtId="0" fontId="10" fillId="0" borderId="11" xfId="0" applyFont="1" applyBorder="1" applyAlignment="1">
      <alignmen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left" vertical="top" wrapText="1"/>
    </xf>
    <xf numFmtId="0" fontId="7" fillId="0" borderId="10" xfId="0" applyFont="1" applyBorder="1" applyAlignment="1">
      <alignment horizontal="center"/>
    </xf>
    <xf numFmtId="0" fontId="7" fillId="0" borderId="10" xfId="0" applyFont="1" applyFill="1" applyBorder="1" applyAlignment="1">
      <alignment horizontal="left" vertical="center" wrapText="1"/>
    </xf>
    <xf numFmtId="172" fontId="7" fillId="0" borderId="10" xfId="0" applyNumberFormat="1" applyFont="1" applyFill="1" applyBorder="1" applyAlignment="1">
      <alignment horizontal="center" vertical="center"/>
    </xf>
    <xf numFmtId="172" fontId="7" fillId="40" borderId="10"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177" fontId="7" fillId="0" borderId="23" xfId="0" applyNumberFormat="1" applyFont="1" applyFill="1" applyBorder="1" applyAlignment="1">
      <alignment horizontal="center" vertical="center" wrapText="1"/>
    </xf>
    <xf numFmtId="177" fontId="7" fillId="0" borderId="25" xfId="0" applyNumberFormat="1" applyFont="1" applyFill="1" applyBorder="1" applyAlignment="1">
      <alignment horizontal="center" vertical="center" wrapText="1"/>
    </xf>
    <xf numFmtId="177" fontId="7" fillId="0" borderId="10" xfId="0" applyNumberFormat="1" applyFont="1" applyFill="1" applyBorder="1" applyAlignment="1">
      <alignment horizontal="left" vertical="top" wrapText="1"/>
    </xf>
    <xf numFmtId="0" fontId="7" fillId="40" borderId="10" xfId="0" applyFont="1" applyFill="1" applyBorder="1" applyAlignment="1">
      <alignment vertical="center" wrapText="1"/>
    </xf>
    <xf numFmtId="177" fontId="7" fillId="0" borderId="32" xfId="0" applyNumberFormat="1" applyFont="1" applyFill="1" applyBorder="1" applyAlignment="1">
      <alignment horizontal="left" vertical="top" wrapText="1"/>
    </xf>
    <xf numFmtId="1" fontId="7" fillId="40" borderId="10" xfId="0" applyNumberFormat="1" applyFont="1" applyFill="1" applyBorder="1" applyAlignment="1">
      <alignment horizontal="center" vertical="top" wrapText="1"/>
    </xf>
    <xf numFmtId="177" fontId="23" fillId="0" borderId="23" xfId="0" applyNumberFormat="1" applyFont="1" applyFill="1" applyBorder="1" applyAlignment="1">
      <alignment horizontal="center" vertical="top" wrapText="1"/>
    </xf>
    <xf numFmtId="0" fontId="10" fillId="35" borderId="23" xfId="0" applyFont="1" applyFill="1" applyBorder="1" applyAlignment="1">
      <alignment horizontal="left" vertical="top" wrapText="1"/>
    </xf>
    <xf numFmtId="0" fontId="10" fillId="0" borderId="11" xfId="0" applyFont="1" applyBorder="1" applyAlignment="1">
      <alignment horizontal="center" vertical="top" wrapText="1"/>
    </xf>
    <xf numFmtId="49" fontId="7" fillId="54" borderId="10" xfId="0" applyNumberFormat="1" applyFont="1" applyFill="1" applyBorder="1" applyAlignment="1">
      <alignment horizontal="left" vertical="center"/>
    </xf>
    <xf numFmtId="0" fontId="7" fillId="54" borderId="10" xfId="0" applyFont="1" applyFill="1" applyBorder="1" applyAlignment="1">
      <alignment horizontal="left" vertical="center" wrapText="1"/>
    </xf>
    <xf numFmtId="0" fontId="7" fillId="54" borderId="10" xfId="0" applyFont="1" applyFill="1" applyBorder="1" applyAlignment="1">
      <alignment horizontal="center" vertical="center"/>
    </xf>
    <xf numFmtId="0" fontId="7" fillId="35" borderId="10" xfId="0" applyFont="1" applyFill="1" applyBorder="1" applyAlignment="1">
      <alignment horizontal="center" wrapText="1"/>
    </xf>
    <xf numFmtId="172" fontId="10" fillId="0" borderId="11" xfId="0" applyNumberFormat="1" applyFont="1" applyFill="1" applyBorder="1" applyAlignment="1">
      <alignment horizontal="center" vertical="center"/>
    </xf>
    <xf numFmtId="0" fontId="10" fillId="40" borderId="11" xfId="0" applyFont="1" applyFill="1" applyBorder="1" applyAlignment="1">
      <alignment horizontal="left" vertical="top" wrapText="1"/>
    </xf>
    <xf numFmtId="0" fontId="10" fillId="40" borderId="11" xfId="0" applyFont="1" applyFill="1" applyBorder="1" applyAlignment="1">
      <alignment vertical="top" wrapText="1"/>
    </xf>
    <xf numFmtId="177" fontId="10" fillId="35" borderId="23" xfId="0" applyNumberFormat="1" applyFont="1" applyFill="1" applyBorder="1" applyAlignment="1">
      <alignment horizontal="left" vertical="top" wrapText="1"/>
    </xf>
    <xf numFmtId="1" fontId="7" fillId="40" borderId="10" xfId="0" applyNumberFormat="1" applyFont="1" applyFill="1" applyBorder="1" applyAlignment="1">
      <alignment horizontal="right" vertical="top" wrapText="1"/>
    </xf>
    <xf numFmtId="0" fontId="10" fillId="0" borderId="16" xfId="0" applyFont="1" applyBorder="1" applyAlignment="1">
      <alignment vertical="top" wrapText="1"/>
    </xf>
    <xf numFmtId="177" fontId="10" fillId="35" borderId="25" xfId="0" applyNumberFormat="1" applyFont="1" applyFill="1" applyBorder="1" applyAlignment="1">
      <alignment horizontal="left" vertical="top"/>
    </xf>
    <xf numFmtId="177" fontId="10" fillId="35" borderId="23" xfId="0" applyNumberFormat="1" applyFont="1" applyFill="1" applyBorder="1" applyAlignment="1">
      <alignment horizontal="left" vertical="top"/>
    </xf>
    <xf numFmtId="172" fontId="10" fillId="40" borderId="11" xfId="0" applyNumberFormat="1" applyFont="1" applyFill="1" applyBorder="1" applyAlignment="1">
      <alignment horizontal="center" vertical="center"/>
    </xf>
    <xf numFmtId="0" fontId="10" fillId="0" borderId="11" xfId="0" applyFont="1" applyFill="1" applyBorder="1" applyAlignment="1">
      <alignment vertical="top" wrapText="1"/>
    </xf>
    <xf numFmtId="177" fontId="10" fillId="35" borderId="23"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177" fontId="10" fillId="0" borderId="23" xfId="0" applyNumberFormat="1" applyFont="1" applyFill="1" applyBorder="1" applyAlignment="1">
      <alignment horizontal="left" vertical="top" wrapText="1"/>
    </xf>
    <xf numFmtId="0" fontId="10" fillId="0" borderId="10" xfId="0" applyFont="1" applyBorder="1" applyAlignment="1">
      <alignment wrapText="1"/>
    </xf>
    <xf numFmtId="0" fontId="10" fillId="0" borderId="0" xfId="0" applyFont="1" applyAlignment="1">
      <alignment horizontal="center" vertical="center"/>
    </xf>
    <xf numFmtId="0" fontId="10" fillId="0" borderId="10" xfId="0" applyFont="1" applyBorder="1" applyAlignment="1">
      <alignment horizontal="left" vertical="top" wrapText="1"/>
    </xf>
    <xf numFmtId="0" fontId="10" fillId="0" borderId="10" xfId="0" applyFont="1" applyBorder="1" applyAlignment="1">
      <alignment/>
    </xf>
    <xf numFmtId="0" fontId="10" fillId="0" borderId="11" xfId="0" applyFont="1" applyBorder="1" applyAlignment="1">
      <alignment horizontal="left" vertical="top" wrapText="1"/>
    </xf>
    <xf numFmtId="49" fontId="10" fillId="35" borderId="23" xfId="0" applyNumberFormat="1" applyFont="1" applyFill="1" applyBorder="1" applyAlignment="1">
      <alignment horizontal="center" vertical="top" wrapText="1"/>
    </xf>
    <xf numFmtId="0" fontId="10" fillId="0" borderId="10" xfId="0" applyFont="1" applyBorder="1" applyAlignment="1">
      <alignment horizontal="left" vertical="center" wrapText="1"/>
    </xf>
    <xf numFmtId="49" fontId="7" fillId="35" borderId="10" xfId="0" applyNumberFormat="1" applyFont="1" applyFill="1" applyBorder="1" applyAlignment="1">
      <alignment horizontal="left" vertical="top" wrapText="1"/>
    </xf>
    <xf numFmtId="0" fontId="10" fillId="35" borderId="23" xfId="0" applyFont="1" applyFill="1" applyBorder="1" applyAlignment="1">
      <alignment horizontal="center" vertical="top" wrapText="1"/>
    </xf>
    <xf numFmtId="0" fontId="7" fillId="40" borderId="10" xfId="0" applyFont="1" applyFill="1" applyBorder="1" applyAlignment="1">
      <alignment horizontal="left" vertical="top" wrapText="1"/>
    </xf>
    <xf numFmtId="0" fontId="7" fillId="40" borderId="10"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0" fillId="35" borderId="23" xfId="0" applyFont="1" applyFill="1" applyBorder="1" applyAlignment="1">
      <alignment horizontal="center" vertical="center" wrapText="1"/>
    </xf>
    <xf numFmtId="0" fontId="10" fillId="0" borderId="11" xfId="0" applyFont="1" applyBorder="1" applyAlignment="1">
      <alignment horizontal="center" vertical="center" wrapText="1"/>
    </xf>
    <xf numFmtId="1" fontId="7" fillId="40" borderId="10" xfId="0" applyNumberFormat="1" applyFont="1" applyFill="1" applyBorder="1" applyAlignment="1">
      <alignment horizontal="center" vertical="top"/>
    </xf>
    <xf numFmtId="177" fontId="10" fillId="35" borderId="23" xfId="0" applyNumberFormat="1" applyFont="1" applyFill="1" applyBorder="1" applyAlignment="1">
      <alignment horizontal="center" vertical="center" wrapText="1"/>
    </xf>
    <xf numFmtId="0" fontId="19" fillId="35" borderId="10" xfId="0" applyFont="1" applyFill="1" applyBorder="1" applyAlignment="1">
      <alignment vertical="center"/>
    </xf>
    <xf numFmtId="172" fontId="10" fillId="0" borderId="11" xfId="0" applyNumberFormat="1" applyFont="1" applyFill="1" applyBorder="1" applyAlignment="1">
      <alignment horizontal="center" vertical="center"/>
    </xf>
    <xf numFmtId="172" fontId="10" fillId="0" borderId="11" xfId="0" applyNumberFormat="1" applyFont="1" applyFill="1" applyBorder="1" applyAlignment="1">
      <alignment horizontal="center" vertical="center"/>
    </xf>
    <xf numFmtId="0" fontId="10" fillId="0" borderId="11" xfId="0" applyFont="1" applyFill="1" applyBorder="1" applyAlignment="1">
      <alignment horizontal="left" vertical="top" wrapText="1"/>
    </xf>
    <xf numFmtId="177" fontId="10" fillId="0" borderId="23" xfId="0" applyNumberFormat="1" applyFont="1" applyFill="1" applyBorder="1" applyAlignment="1">
      <alignment horizontal="left" vertical="top" wrapText="1"/>
    </xf>
    <xf numFmtId="172" fontId="10" fillId="35" borderId="11" xfId="0" applyNumberFormat="1" applyFont="1" applyFill="1" applyBorder="1" applyAlignment="1">
      <alignment horizontal="center" vertical="center"/>
    </xf>
    <xf numFmtId="0" fontId="10" fillId="0" borderId="16" xfId="0" applyFont="1" applyFill="1" applyBorder="1" applyAlignment="1">
      <alignment horizontal="left" vertical="top" wrapText="1"/>
    </xf>
    <xf numFmtId="0" fontId="7" fillId="40" borderId="10" xfId="0" applyFont="1" applyFill="1" applyBorder="1" applyAlignment="1">
      <alignment horizontal="center" vertical="center"/>
    </xf>
    <xf numFmtId="0" fontId="10" fillId="0" borderId="10" xfId="0" applyFont="1" applyBorder="1" applyAlignment="1">
      <alignment vertical="center" wrapText="1"/>
    </xf>
    <xf numFmtId="0" fontId="7" fillId="0" borderId="11" xfId="40" applyFont="1" applyFill="1" applyBorder="1" applyAlignment="1">
      <alignment horizontal="center" vertical="center" wrapText="1"/>
      <protection/>
    </xf>
    <xf numFmtId="0" fontId="10" fillId="0" borderId="11" xfId="0" applyFont="1" applyFill="1" applyBorder="1" applyAlignment="1">
      <alignment horizontal="left" vertical="center" wrapText="1"/>
    </xf>
    <xf numFmtId="177" fontId="10" fillId="0" borderId="11" xfId="0" applyNumberFormat="1" applyFont="1" applyFill="1" applyBorder="1" applyAlignment="1">
      <alignment horizontal="center" vertical="center" wrapText="1"/>
    </xf>
    <xf numFmtId="177" fontId="10" fillId="35" borderId="23"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177" fontId="10" fillId="0" borderId="11" xfId="0" applyNumberFormat="1" applyFont="1" applyFill="1" applyBorder="1" applyAlignment="1">
      <alignment horizontal="center" vertical="top" wrapText="1"/>
    </xf>
    <xf numFmtId="49" fontId="10" fillId="35" borderId="10" xfId="0" applyNumberFormat="1" applyFont="1" applyFill="1" applyBorder="1" applyAlignment="1">
      <alignment horizontal="left" vertical="center" wrapText="1"/>
    </xf>
    <xf numFmtId="0" fontId="7" fillId="46" borderId="10" xfId="0" applyFont="1" applyFill="1" applyBorder="1" applyAlignment="1">
      <alignment horizontal="center" vertical="center"/>
    </xf>
    <xf numFmtId="172" fontId="7" fillId="46" borderId="10" xfId="0" applyNumberFormat="1" applyFont="1" applyFill="1" applyBorder="1" applyAlignment="1">
      <alignment horizontal="center" vertical="center"/>
    </xf>
    <xf numFmtId="172" fontId="8" fillId="58" borderId="10" xfId="0" applyNumberFormat="1" applyFont="1" applyFill="1" applyBorder="1" applyAlignment="1">
      <alignment horizontal="center" vertical="center"/>
    </xf>
    <xf numFmtId="172" fontId="7" fillId="0" borderId="11" xfId="0" applyNumberFormat="1" applyFont="1" applyFill="1" applyBorder="1" applyAlignment="1">
      <alignment horizontal="center" vertical="center"/>
    </xf>
    <xf numFmtId="172" fontId="7" fillId="0" borderId="10" xfId="40" applyNumberFormat="1" applyFont="1" applyFill="1" applyBorder="1" applyAlignment="1" applyProtection="1">
      <alignment horizontal="center" vertical="center" wrapText="1"/>
      <protection locked="0"/>
    </xf>
    <xf numFmtId="172" fontId="7" fillId="51" borderId="10" xfId="40" applyNumberFormat="1" applyFont="1" applyFill="1" applyBorder="1" applyAlignment="1" applyProtection="1">
      <alignment horizontal="center" vertical="center" wrapText="1"/>
      <protection locked="0"/>
    </xf>
    <xf numFmtId="172" fontId="7" fillId="0" borderId="24" xfId="40" applyNumberFormat="1" applyFont="1" applyFill="1" applyBorder="1" applyAlignment="1" applyProtection="1">
      <alignment horizontal="center" vertical="center" wrapText="1"/>
      <protection locked="0"/>
    </xf>
    <xf numFmtId="49" fontId="8" fillId="53" borderId="10" xfId="0" applyNumberFormat="1" applyFont="1" applyFill="1" applyBorder="1" applyAlignment="1">
      <alignment vertical="top"/>
    </xf>
    <xf numFmtId="49" fontId="8" fillId="58" borderId="10" xfId="0" applyNumberFormat="1" applyFont="1" applyFill="1" applyBorder="1" applyAlignment="1">
      <alignment vertical="top"/>
    </xf>
    <xf numFmtId="172" fontId="7" fillId="40" borderId="12" xfId="0" applyNumberFormat="1" applyFont="1" applyFill="1" applyBorder="1" applyAlignment="1">
      <alignment horizontal="center" vertical="center"/>
    </xf>
    <xf numFmtId="172" fontId="7" fillId="35" borderId="12" xfId="0" applyNumberFormat="1" applyFont="1" applyFill="1" applyBorder="1" applyAlignment="1">
      <alignment horizontal="center" vertical="center"/>
    </xf>
    <xf numFmtId="0" fontId="7" fillId="0" borderId="16"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23" xfId="0" applyFont="1" applyFill="1" applyBorder="1" applyAlignment="1">
      <alignment horizontal="center" vertical="top" wrapText="1"/>
    </xf>
    <xf numFmtId="172" fontId="7" fillId="46" borderId="12" xfId="0" applyNumberFormat="1" applyFont="1" applyFill="1" applyBorder="1" applyAlignment="1">
      <alignment horizontal="center" vertical="center"/>
    </xf>
    <xf numFmtId="172" fontId="7" fillId="0" borderId="23" xfId="40" applyNumberFormat="1" applyFont="1" applyFill="1" applyBorder="1" applyAlignment="1">
      <alignment horizontal="center" vertical="center"/>
      <protection/>
    </xf>
    <xf numFmtId="172" fontId="7" fillId="35" borderId="16" xfId="0" applyNumberFormat="1" applyFont="1" applyFill="1" applyBorder="1" applyAlignment="1">
      <alignment horizontal="center" vertical="center" wrapText="1"/>
    </xf>
    <xf numFmtId="49" fontId="9" fillId="60" borderId="11" xfId="0" applyNumberFormat="1" applyFont="1" applyFill="1" applyBorder="1" applyAlignment="1">
      <alignment horizontal="center" vertical="center"/>
    </xf>
    <xf numFmtId="49" fontId="9" fillId="61" borderId="11" xfId="0"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2" fontId="7" fillId="40" borderId="15" xfId="0" applyNumberFormat="1" applyFont="1" applyFill="1" applyBorder="1" applyAlignment="1">
      <alignment horizontal="center" vertical="center"/>
    </xf>
    <xf numFmtId="0" fontId="7" fillId="0" borderId="11" xfId="40" applyFont="1" applyFill="1" applyBorder="1" applyAlignment="1">
      <alignment horizontal="left" vertical="top" wrapText="1"/>
      <protection/>
    </xf>
    <xf numFmtId="0" fontId="7" fillId="35" borderId="16" xfId="40" applyFont="1" applyFill="1" applyBorder="1" applyAlignment="1">
      <alignment horizontal="left" vertical="top" wrapText="1"/>
      <protection/>
    </xf>
    <xf numFmtId="0" fontId="10" fillId="0" borderId="16" xfId="0" applyFont="1" applyFill="1" applyBorder="1" applyAlignment="1">
      <alignment vertical="top" wrapText="1"/>
    </xf>
    <xf numFmtId="0" fontId="10" fillId="0" borderId="11" xfId="0" applyFont="1" applyFill="1" applyBorder="1" applyAlignment="1">
      <alignment horizontal="center" vertical="center" wrapText="1"/>
    </xf>
    <xf numFmtId="172" fontId="8" fillId="53" borderId="10" xfId="0" applyNumberFormat="1" applyFont="1" applyFill="1" applyBorder="1" applyAlignment="1">
      <alignment horizontal="center" vertical="center"/>
    </xf>
    <xf numFmtId="49" fontId="9" fillId="60" borderId="11" xfId="0" applyNumberFormat="1" applyFont="1" applyFill="1" applyBorder="1" applyAlignment="1">
      <alignment horizontal="center" vertical="top"/>
    </xf>
    <xf numFmtId="49" fontId="9" fillId="61" borderId="23" xfId="0" applyNumberFormat="1" applyFont="1" applyFill="1" applyBorder="1" applyAlignment="1">
      <alignment horizontal="center" vertical="top"/>
    </xf>
    <xf numFmtId="172" fontId="10" fillId="0" borderId="24"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49" fontId="8" fillId="53" borderId="33" xfId="0" applyNumberFormat="1" applyFont="1" applyFill="1" applyBorder="1" applyAlignment="1">
      <alignment horizontal="center" vertical="center"/>
    </xf>
    <xf numFmtId="49" fontId="8" fillId="58" borderId="33" xfId="0" applyNumberFormat="1" applyFont="1" applyFill="1" applyBorder="1" applyAlignment="1">
      <alignment horizontal="center" vertical="center"/>
    </xf>
    <xf numFmtId="0" fontId="7" fillId="35" borderId="22" xfId="0" applyFont="1" applyFill="1" applyBorder="1" applyAlignment="1">
      <alignment vertical="top" wrapText="1"/>
    </xf>
    <xf numFmtId="0" fontId="7" fillId="35" borderId="22" xfId="0" applyFont="1" applyFill="1" applyBorder="1" applyAlignment="1">
      <alignment horizontal="center" vertical="center" wrapText="1"/>
    </xf>
    <xf numFmtId="0" fontId="7" fillId="35" borderId="16" xfId="0" applyFont="1" applyFill="1" applyBorder="1" applyAlignment="1">
      <alignment vertical="top" wrapText="1"/>
    </xf>
    <xf numFmtId="0" fontId="7" fillId="0" borderId="16" xfId="0" applyFont="1" applyFill="1" applyBorder="1" applyAlignment="1">
      <alignment horizontal="center" vertical="center" wrapText="1"/>
    </xf>
    <xf numFmtId="172" fontId="8" fillId="46" borderId="10" xfId="0" applyNumberFormat="1" applyFont="1" applyFill="1" applyBorder="1" applyAlignment="1">
      <alignment horizontal="center" vertical="center"/>
    </xf>
    <xf numFmtId="49" fontId="8" fillId="35" borderId="10" xfId="0" applyNumberFormat="1" applyFont="1" applyFill="1" applyBorder="1" applyAlignment="1">
      <alignment horizontal="center" vertical="center"/>
    </xf>
    <xf numFmtId="172" fontId="7" fillId="51" borderId="10" xfId="0" applyNumberFormat="1" applyFont="1" applyFill="1" applyBorder="1" applyAlignment="1">
      <alignment horizontal="center" vertical="center"/>
    </xf>
    <xf numFmtId="177" fontId="10" fillId="0" borderId="23" xfId="0" applyNumberFormat="1" applyFont="1" applyFill="1" applyBorder="1" applyAlignment="1">
      <alignment horizontal="center" vertical="top" wrapText="1"/>
    </xf>
    <xf numFmtId="0" fontId="10" fillId="0" borderId="24" xfId="0" applyFont="1" applyFill="1" applyBorder="1" applyAlignment="1">
      <alignment horizontal="left" vertical="top" wrapText="1"/>
    </xf>
    <xf numFmtId="0" fontId="10" fillId="0" borderId="15" xfId="0" applyFont="1" applyBorder="1" applyAlignment="1">
      <alignment horizontal="left" vertical="center"/>
    </xf>
    <xf numFmtId="0" fontId="7" fillId="0" borderId="15" xfId="0" applyFont="1" applyFill="1" applyBorder="1" applyAlignment="1">
      <alignment horizontal="left" vertical="center" wrapText="1"/>
    </xf>
    <xf numFmtId="49" fontId="7" fillId="35" borderId="15" xfId="0" applyNumberFormat="1" applyFont="1" applyFill="1" applyBorder="1" applyAlignment="1">
      <alignment horizontal="center" vertical="center"/>
    </xf>
    <xf numFmtId="177" fontId="10" fillId="0" borderId="23"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6" xfId="40" applyFont="1" applyFill="1" applyBorder="1" applyAlignment="1">
      <alignment horizontal="center" vertical="center" wrapText="1"/>
      <protection/>
    </xf>
    <xf numFmtId="172" fontId="10" fillId="0" borderId="16" xfId="0" applyNumberFormat="1" applyFont="1" applyFill="1" applyBorder="1" applyAlignment="1">
      <alignment horizontal="center" vertical="center"/>
    </xf>
    <xf numFmtId="172" fontId="7" fillId="40" borderId="10" xfId="0" applyNumberFormat="1" applyFont="1" applyFill="1" applyBorder="1" applyAlignment="1">
      <alignment vertical="center"/>
    </xf>
    <xf numFmtId="172" fontId="8" fillId="49" borderId="10" xfId="0" applyNumberFormat="1" applyFont="1" applyFill="1" applyBorder="1" applyAlignment="1">
      <alignment horizontal="center" vertical="center" wrapText="1"/>
    </xf>
    <xf numFmtId="172" fontId="7" fillId="49" borderId="10" xfId="0" applyNumberFormat="1" applyFont="1" applyFill="1" applyBorder="1" applyAlignment="1">
      <alignment horizontal="center" vertical="center" wrapText="1"/>
    </xf>
    <xf numFmtId="172" fontId="10" fillId="0" borderId="34" xfId="0" applyNumberFormat="1" applyFont="1" applyFill="1" applyBorder="1" applyAlignment="1">
      <alignment horizontal="center" vertical="center"/>
    </xf>
    <xf numFmtId="172" fontId="8" fillId="62" borderId="10" xfId="0" applyNumberFormat="1" applyFont="1" applyFill="1" applyBorder="1" applyAlignment="1">
      <alignment horizontal="center" vertical="center"/>
    </xf>
    <xf numFmtId="49" fontId="8" fillId="58" borderId="12" xfId="0" applyNumberFormat="1" applyFont="1" applyFill="1" applyBorder="1" applyAlignment="1">
      <alignment horizontal="center" vertical="top"/>
    </xf>
    <xf numFmtId="49" fontId="8" fillId="35" borderId="15" xfId="0" applyNumberFormat="1" applyFont="1" applyFill="1" applyBorder="1" applyAlignment="1">
      <alignment horizontal="left" vertical="center"/>
    </xf>
    <xf numFmtId="172" fontId="10" fillId="0" borderId="22" xfId="0" applyNumberFormat="1" applyFont="1" applyFill="1" applyBorder="1" applyAlignment="1">
      <alignment horizontal="center" vertical="center"/>
    </xf>
    <xf numFmtId="172" fontId="10" fillId="40" borderId="22" xfId="0" applyNumberFormat="1" applyFont="1" applyFill="1" applyBorder="1" applyAlignment="1">
      <alignment horizontal="center" vertical="center"/>
    </xf>
    <xf numFmtId="172" fontId="7" fillId="59" borderId="15" xfId="0" applyNumberFormat="1" applyFont="1" applyFill="1" applyBorder="1" applyAlignment="1">
      <alignment horizontal="center" vertical="center"/>
    </xf>
    <xf numFmtId="0" fontId="10" fillId="0" borderId="24" xfId="0" applyFont="1" applyBorder="1" applyAlignment="1">
      <alignment horizontal="center" vertical="top" wrapText="1"/>
    </xf>
    <xf numFmtId="0" fontId="10" fillId="0" borderId="32" xfId="0" applyFont="1" applyBorder="1" applyAlignment="1">
      <alignment horizontal="center" vertical="top" wrapText="1"/>
    </xf>
    <xf numFmtId="0" fontId="9"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xf>
    <xf numFmtId="172" fontId="7" fillId="0" borderId="10" xfId="40" applyNumberFormat="1" applyFont="1" applyFill="1" applyBorder="1" applyAlignment="1">
      <alignment horizontal="center" vertical="center" wrapText="1"/>
      <protection/>
    </xf>
    <xf numFmtId="0" fontId="9" fillId="40" borderId="10" xfId="0" applyFont="1" applyFill="1" applyBorder="1" applyAlignment="1">
      <alignment horizontal="center" vertical="center"/>
    </xf>
    <xf numFmtId="0" fontId="10" fillId="40" borderId="10" xfId="0" applyFont="1" applyFill="1" applyBorder="1" applyAlignment="1">
      <alignment horizontal="center" vertical="center"/>
    </xf>
    <xf numFmtId="0" fontId="7" fillId="35" borderId="10" xfId="0" applyFont="1" applyFill="1" applyBorder="1" applyAlignment="1">
      <alignment vertical="center"/>
    </xf>
    <xf numFmtId="2" fontId="7" fillId="0" borderId="10"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0" fillId="0" borderId="18" xfId="0" applyBorder="1" applyAlignment="1">
      <alignment/>
    </xf>
    <xf numFmtId="49" fontId="9" fillId="53" borderId="10" xfId="0" applyNumberFormat="1" applyFont="1" applyFill="1" applyBorder="1" applyAlignment="1">
      <alignment horizontal="left" vertical="top"/>
    </xf>
    <xf numFmtId="49" fontId="9" fillId="53" borderId="10" xfId="0" applyNumberFormat="1" applyFont="1" applyFill="1" applyBorder="1" applyAlignment="1">
      <alignment horizontal="center" vertical="top"/>
    </xf>
    <xf numFmtId="49" fontId="9" fillId="42" borderId="10" xfId="0" applyNumberFormat="1" applyFont="1" applyFill="1" applyBorder="1" applyAlignment="1">
      <alignment horizontal="center" vertical="top"/>
    </xf>
    <xf numFmtId="172" fontId="7" fillId="35" borderId="12" xfId="0" applyNumberFormat="1" applyFont="1" applyFill="1" applyBorder="1" applyAlignment="1">
      <alignment horizontal="center" vertical="center"/>
    </xf>
    <xf numFmtId="0" fontId="2" fillId="0" borderId="0" xfId="0" applyFont="1" applyBorder="1" applyAlignment="1">
      <alignment horizontal="left" vertical="top" wrapText="1"/>
    </xf>
    <xf numFmtId="172" fontId="2" fillId="0" borderId="12" xfId="0" applyNumberFormat="1" applyFont="1" applyBorder="1" applyAlignment="1">
      <alignment horizontal="center" vertical="center"/>
    </xf>
    <xf numFmtId="0" fontId="7" fillId="35" borderId="12" xfId="0" applyFont="1" applyFill="1" applyBorder="1" applyAlignment="1">
      <alignment horizontal="center" vertical="center"/>
    </xf>
    <xf numFmtId="49" fontId="10" fillId="0" borderId="0" xfId="41" applyNumberFormat="1" applyFont="1" applyAlignment="1">
      <alignment vertical="top"/>
      <protection/>
    </xf>
    <xf numFmtId="172" fontId="7" fillId="34" borderId="0" xfId="0" applyNumberFormat="1" applyFont="1" applyFill="1" applyAlignment="1">
      <alignment horizontal="center" vertical="center"/>
    </xf>
    <xf numFmtId="0" fontId="2" fillId="0" borderId="0" xfId="0" applyFont="1" applyBorder="1" applyAlignment="1">
      <alignment vertical="top" wrapText="1"/>
    </xf>
    <xf numFmtId="0" fontId="7" fillId="0" borderId="0" xfId="0" applyFont="1" applyAlignment="1">
      <alignment/>
    </xf>
    <xf numFmtId="0" fontId="7" fillId="0" borderId="0" xfId="0" applyFont="1" applyBorder="1" applyAlignment="1">
      <alignment horizontal="justify" vertical="top" wrapText="1"/>
    </xf>
    <xf numFmtId="0" fontId="7" fillId="0" borderId="0" xfId="0" applyFont="1" applyAlignment="1">
      <alignment vertical="center"/>
    </xf>
    <xf numFmtId="0" fontId="7" fillId="0" borderId="0" xfId="0" applyFont="1" applyBorder="1" applyAlignment="1">
      <alignment horizontal="justify" vertical="center" wrapText="1"/>
    </xf>
    <xf numFmtId="0" fontId="2" fillId="0" borderId="10" xfId="0" applyFont="1" applyBorder="1" applyAlignment="1">
      <alignment horizontal="center" vertical="center"/>
    </xf>
    <xf numFmtId="172" fontId="2" fillId="35" borderId="12" xfId="0" applyNumberFormat="1" applyFont="1" applyFill="1" applyBorder="1" applyAlignment="1">
      <alignment horizontal="center" vertical="center"/>
    </xf>
    <xf numFmtId="0" fontId="2" fillId="35" borderId="10" xfId="0" applyFont="1" applyFill="1" applyBorder="1" applyAlignment="1">
      <alignment horizontal="center" vertical="center"/>
    </xf>
    <xf numFmtId="0" fontId="2" fillId="35" borderId="10" xfId="0" applyFont="1" applyFill="1" applyBorder="1" applyAlignment="1">
      <alignment vertical="top" wrapText="1"/>
    </xf>
    <xf numFmtId="0" fontId="2" fillId="35" borderId="10" xfId="0" applyFont="1" applyFill="1" applyBorder="1" applyAlignment="1">
      <alignment horizontal="center" vertical="center"/>
    </xf>
    <xf numFmtId="0" fontId="7" fillId="35" borderId="12" xfId="40" applyFont="1" applyFill="1" applyBorder="1" applyAlignment="1">
      <alignment horizontal="center" vertical="center" wrapText="1"/>
      <protection/>
    </xf>
    <xf numFmtId="0" fontId="2" fillId="35" borderId="10" xfId="0" applyFont="1" applyFill="1" applyBorder="1" applyAlignment="1">
      <alignment horizontal="left" vertical="top" wrapText="1"/>
    </xf>
    <xf numFmtId="49" fontId="2" fillId="35" borderId="10" xfId="0" applyNumberFormat="1" applyFont="1" applyFill="1" applyBorder="1" applyAlignment="1">
      <alignment horizontal="center" vertical="center"/>
    </xf>
    <xf numFmtId="0" fontId="2" fillId="35" borderId="10" xfId="59" applyFont="1" applyFill="1" applyBorder="1" applyAlignment="1">
      <alignment horizontal="center" vertical="top" wrapText="1"/>
      <protection/>
    </xf>
    <xf numFmtId="0" fontId="2" fillId="34" borderId="10" xfId="0" applyFont="1" applyFill="1" applyBorder="1" applyAlignment="1">
      <alignment horizontal="center" vertical="top"/>
    </xf>
    <xf numFmtId="0" fontId="2" fillId="34" borderId="10" xfId="0" applyFont="1" applyFill="1" applyBorder="1" applyAlignment="1">
      <alignment vertical="top" wrapText="1"/>
    </xf>
    <xf numFmtId="17" fontId="2" fillId="35" borderId="10" xfId="59" applyNumberFormat="1" applyFont="1" applyFill="1" applyBorder="1" applyAlignment="1">
      <alignment horizontal="center" vertical="top" wrapText="1"/>
      <protection/>
    </xf>
    <xf numFmtId="0" fontId="7" fillId="35" borderId="10" xfId="46" applyFont="1" applyFill="1" applyBorder="1" applyAlignment="1">
      <alignment horizontal="center" vertical="center" wrapText="1"/>
      <protection/>
    </xf>
    <xf numFmtId="0" fontId="7" fillId="35" borderId="0" xfId="46" applyFont="1" applyFill="1" applyBorder="1" applyAlignment="1">
      <alignment vertical="top" wrapText="1"/>
      <protection/>
    </xf>
    <xf numFmtId="172" fontId="7" fillId="35" borderId="10" xfId="46" applyNumberFormat="1" applyFont="1" applyFill="1" applyBorder="1" applyAlignment="1">
      <alignment horizontal="center" vertical="center" wrapText="1"/>
      <protection/>
    </xf>
    <xf numFmtId="49" fontId="10" fillId="35" borderId="10" xfId="50" applyNumberFormat="1" applyFont="1" applyFill="1" applyBorder="1" applyAlignment="1">
      <alignment horizontal="center" vertical="center"/>
      <protection/>
    </xf>
    <xf numFmtId="0" fontId="7" fillId="35" borderId="10"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172" fontId="7" fillId="50" borderId="10" xfId="0" applyNumberFormat="1" applyFont="1" applyFill="1" applyBorder="1" applyAlignment="1">
      <alignment horizontal="center" vertical="center" wrapText="1"/>
    </xf>
    <xf numFmtId="0" fontId="8" fillId="50" borderId="10" xfId="0" applyFont="1" applyFill="1" applyBorder="1" applyAlignment="1">
      <alignment horizontal="left" vertical="center" wrapText="1"/>
    </xf>
    <xf numFmtId="0" fontId="8" fillId="52" borderId="10" xfId="0" applyFont="1" applyFill="1" applyBorder="1" applyAlignment="1">
      <alignment vertical="center" wrapText="1"/>
    </xf>
    <xf numFmtId="172" fontId="8" fillId="52" borderId="10" xfId="0" applyNumberFormat="1" applyFont="1" applyFill="1" applyBorder="1" applyAlignment="1">
      <alignment horizontal="center" vertical="center" wrapText="1"/>
    </xf>
    <xf numFmtId="49" fontId="7" fillId="35" borderId="10" xfId="46" applyNumberFormat="1" applyFont="1" applyFill="1" applyBorder="1" applyAlignment="1">
      <alignment horizontal="center" vertical="center" wrapText="1"/>
      <protection/>
    </xf>
    <xf numFmtId="172" fontId="7" fillId="50" borderId="10" xfId="0" applyNumberFormat="1" applyFont="1" applyFill="1" applyBorder="1" applyAlignment="1">
      <alignment horizontal="center" vertical="center"/>
    </xf>
    <xf numFmtId="0" fontId="10" fillId="35" borderId="10" xfId="0" applyFont="1" applyFill="1" applyBorder="1" applyAlignment="1">
      <alignment horizontal="left" vertical="center"/>
    </xf>
    <xf numFmtId="0" fontId="10" fillId="35" borderId="10" xfId="0" applyFont="1" applyFill="1" applyBorder="1" applyAlignment="1">
      <alignment/>
    </xf>
    <xf numFmtId="0" fontId="10" fillId="35" borderId="11" xfId="0" applyFont="1" applyFill="1" applyBorder="1" applyAlignment="1">
      <alignment vertical="top" wrapText="1"/>
    </xf>
    <xf numFmtId="0" fontId="10" fillId="35" borderId="25" xfId="0" applyFont="1" applyFill="1" applyBorder="1" applyAlignment="1">
      <alignment horizontal="center" vertical="top" wrapText="1"/>
    </xf>
    <xf numFmtId="177" fontId="7" fillId="35" borderId="35" xfId="0" applyNumberFormat="1" applyFont="1" applyFill="1" applyBorder="1" applyAlignment="1">
      <alignment horizontal="center" vertical="center" wrapText="1"/>
    </xf>
    <xf numFmtId="177" fontId="7" fillId="35" borderId="25" xfId="0" applyNumberFormat="1" applyFont="1" applyFill="1" applyBorder="1" applyAlignment="1">
      <alignment horizontal="center" vertical="center" wrapText="1"/>
    </xf>
    <xf numFmtId="1" fontId="7" fillId="63" borderId="10" xfId="0" applyNumberFormat="1" applyFont="1" applyFill="1" applyBorder="1" applyAlignment="1">
      <alignment horizontal="center" vertical="center"/>
    </xf>
    <xf numFmtId="0" fontId="2" fillId="35" borderId="10" xfId="46" applyFont="1" applyFill="1" applyBorder="1" applyAlignment="1">
      <alignment horizontal="center" vertical="top"/>
      <protection/>
    </xf>
    <xf numFmtId="0" fontId="2" fillId="34" borderId="10" xfId="46" applyFont="1" applyFill="1" applyBorder="1" applyAlignment="1">
      <alignment horizontal="center" vertical="top"/>
      <protection/>
    </xf>
    <xf numFmtId="0" fontId="2" fillId="35" borderId="10" xfId="0" applyFont="1" applyFill="1" applyBorder="1" applyAlignment="1">
      <alignment vertical="center" wrapText="1"/>
    </xf>
    <xf numFmtId="0" fontId="2" fillId="35" borderId="10" xfId="0" applyFont="1" applyFill="1" applyBorder="1" applyAlignment="1">
      <alignment horizontal="left" vertical="center" wrapText="1"/>
    </xf>
    <xf numFmtId="49" fontId="2" fillId="0" borderId="10"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7" fillId="35" borderId="0" xfId="40" applyFont="1" applyFill="1" applyBorder="1" applyAlignment="1">
      <alignment horizontal="left" vertical="center" wrapText="1"/>
      <protection/>
    </xf>
    <xf numFmtId="0" fontId="2" fillId="35" borderId="33" xfId="0" applyFont="1" applyFill="1" applyBorder="1" applyAlignment="1">
      <alignment horizontal="center" vertical="top"/>
    </xf>
    <xf numFmtId="49" fontId="7" fillId="0" borderId="1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0" xfId="0" applyFont="1" applyFill="1" applyBorder="1" applyAlignment="1">
      <alignment vertical="center" wrapText="1"/>
    </xf>
    <xf numFmtId="49" fontId="7" fillId="0" borderId="12" xfId="0" applyNumberFormat="1" applyFont="1" applyBorder="1" applyAlignment="1">
      <alignment horizontal="center" vertical="center"/>
    </xf>
    <xf numFmtId="49" fontId="8" fillId="36" borderId="12" xfId="0" applyNumberFormat="1" applyFont="1" applyFill="1" applyBorder="1" applyAlignment="1">
      <alignment horizontal="center" vertical="center"/>
    </xf>
    <xf numFmtId="49" fontId="8" fillId="37" borderId="12" xfId="0" applyNumberFormat="1" applyFont="1" applyFill="1" applyBorder="1" applyAlignment="1">
      <alignment horizontal="center" vertical="center"/>
    </xf>
    <xf numFmtId="0" fontId="7" fillId="35" borderId="10" xfId="0" applyFont="1" applyFill="1" applyBorder="1" applyAlignment="1">
      <alignment horizontal="center" vertical="center"/>
    </xf>
    <xf numFmtId="49" fontId="8" fillId="0" borderId="12" xfId="0" applyNumberFormat="1" applyFont="1" applyBorder="1" applyAlignment="1">
      <alignment horizontal="center" vertical="center"/>
    </xf>
    <xf numFmtId="0" fontId="7" fillId="0" borderId="15" xfId="0" applyFont="1" applyBorder="1" applyAlignment="1">
      <alignment horizontal="center" vertical="center"/>
    </xf>
    <xf numFmtId="49" fontId="3" fillId="0" borderId="10" xfId="0" applyNumberFormat="1" applyFont="1" applyBorder="1" applyAlignment="1">
      <alignment horizontal="center" vertical="center"/>
    </xf>
    <xf numFmtId="49" fontId="3" fillId="37" borderId="10" xfId="0" applyNumberFormat="1" applyFont="1" applyFill="1" applyBorder="1" applyAlignment="1">
      <alignment horizontal="center" vertical="top"/>
    </xf>
    <xf numFmtId="0" fontId="2" fillId="34" borderId="12" xfId="0" applyFont="1" applyFill="1" applyBorder="1" applyAlignment="1">
      <alignment horizontal="center" vertical="center"/>
    </xf>
    <xf numFmtId="49" fontId="7" fillId="35" borderId="12" xfId="0" applyNumberFormat="1" applyFont="1" applyFill="1" applyBorder="1" applyAlignment="1">
      <alignment horizontal="center" vertical="center"/>
    </xf>
    <xf numFmtId="49" fontId="8" fillId="58" borderId="12"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35" borderId="33" xfId="0" applyFont="1" applyFill="1" applyBorder="1" applyAlignment="1">
      <alignment horizontal="left" vertical="center" wrapText="1"/>
    </xf>
    <xf numFmtId="49" fontId="8" fillId="53" borderId="12" xfId="0" applyNumberFormat="1" applyFont="1" applyFill="1" applyBorder="1" applyAlignment="1">
      <alignment horizontal="center" vertical="center"/>
    </xf>
    <xf numFmtId="172" fontId="7" fillId="63" borderId="10" xfId="0" applyNumberFormat="1" applyFont="1" applyFill="1" applyBorder="1" applyAlignment="1">
      <alignment horizontal="center" vertical="center"/>
    </xf>
    <xf numFmtId="0" fontId="2" fillId="0" borderId="10" xfId="0" applyFont="1" applyBorder="1" applyAlignment="1">
      <alignment/>
    </xf>
    <xf numFmtId="0" fontId="2" fillId="0" borderId="10" xfId="0" applyFont="1" applyBorder="1" applyAlignment="1">
      <alignment vertical="center"/>
    </xf>
    <xf numFmtId="0" fontId="4" fillId="0" borderId="10" xfId="59" applyFont="1" applyBorder="1" applyAlignment="1">
      <alignment vertical="top" wrapText="1"/>
      <protection/>
    </xf>
    <xf numFmtId="0" fontId="4" fillId="35" borderId="10" xfId="59" applyFont="1" applyFill="1" applyBorder="1" applyAlignment="1">
      <alignment horizontal="center" vertical="center" wrapText="1"/>
      <protection/>
    </xf>
    <xf numFmtId="0" fontId="4" fillId="0" borderId="10" xfId="59" applyFont="1" applyBorder="1" applyAlignment="1">
      <alignment vertical="top" wrapText="1"/>
      <protection/>
    </xf>
    <xf numFmtId="49" fontId="2" fillId="35" borderId="10" xfId="0" applyNumberFormat="1" applyFont="1" applyFill="1" applyBorder="1" applyAlignment="1">
      <alignment horizontal="center" vertical="top"/>
    </xf>
    <xf numFmtId="0" fontId="7" fillId="0" borderId="10" xfId="0" applyFont="1" applyBorder="1" applyAlignment="1">
      <alignment vertical="top" wrapText="1"/>
    </xf>
    <xf numFmtId="0" fontId="3" fillId="34" borderId="10" xfId="0" applyFont="1" applyFill="1" applyBorder="1" applyAlignment="1">
      <alignment vertical="center" wrapText="1"/>
    </xf>
    <xf numFmtId="0" fontId="3" fillId="0" borderId="13" xfId="0" applyFont="1" applyBorder="1" applyAlignment="1">
      <alignment horizontal="center" vertical="center" wrapText="1"/>
    </xf>
    <xf numFmtId="172" fontId="2" fillId="34" borderId="0" xfId="59" applyNumberFormat="1" applyFont="1" applyFill="1" applyBorder="1" applyAlignment="1">
      <alignment horizontal="center" vertical="center"/>
      <protection/>
    </xf>
    <xf numFmtId="0" fontId="2" fillId="35" borderId="12" xfId="0" applyFont="1" applyFill="1" applyBorder="1" applyAlignment="1">
      <alignment vertical="top" wrapText="1"/>
    </xf>
    <xf numFmtId="0" fontId="8" fillId="0" borderId="10" xfId="0" applyFont="1" applyBorder="1" applyAlignment="1">
      <alignment vertical="center"/>
    </xf>
    <xf numFmtId="0" fontId="3" fillId="0" borderId="10" xfId="0" applyFont="1" applyBorder="1" applyAlignment="1">
      <alignment/>
    </xf>
    <xf numFmtId="0" fontId="8" fillId="0" borderId="10" xfId="0" applyFont="1" applyBorder="1" applyAlignment="1">
      <alignment vertical="center" wrapText="1"/>
    </xf>
    <xf numFmtId="172" fontId="7" fillId="0" borderId="0" xfId="50" applyNumberFormat="1" applyFont="1" applyBorder="1" applyAlignment="1">
      <alignment horizontal="center" vertical="center"/>
      <protection/>
    </xf>
    <xf numFmtId="49" fontId="7" fillId="34" borderId="10" xfId="0" applyNumberFormat="1" applyFont="1" applyFill="1" applyBorder="1" applyAlignment="1">
      <alignment vertical="center" wrapText="1"/>
    </xf>
    <xf numFmtId="0" fontId="10" fillId="0" borderId="10" xfId="50" applyFont="1" applyFill="1" applyBorder="1" applyAlignment="1">
      <alignment vertical="center" wrapText="1"/>
      <protection/>
    </xf>
    <xf numFmtId="172" fontId="7" fillId="0" borderId="0" xfId="50" applyNumberFormat="1" applyFont="1" applyFill="1" applyBorder="1" applyAlignment="1">
      <alignment horizontal="center" vertical="center"/>
      <protection/>
    </xf>
    <xf numFmtId="0" fontId="7" fillId="54" borderId="10" xfId="0" applyFont="1" applyFill="1" applyBorder="1" applyAlignment="1">
      <alignment horizontal="center" vertical="center" wrapText="1"/>
    </xf>
    <xf numFmtId="49" fontId="10" fillId="0" borderId="11" xfId="0" applyNumberFormat="1" applyFont="1" applyFill="1" applyBorder="1" applyAlignment="1">
      <alignment horizontal="left" vertical="top" wrapText="1"/>
    </xf>
    <xf numFmtId="49" fontId="10" fillId="0" borderId="11" xfId="0" applyNumberFormat="1" applyFont="1" applyFill="1" applyBorder="1" applyAlignment="1">
      <alignment horizontal="left" vertical="center" wrapText="1"/>
    </xf>
    <xf numFmtId="0" fontId="10" fillId="40" borderId="16" xfId="0" applyFont="1" applyFill="1" applyBorder="1" applyAlignment="1">
      <alignment horizontal="left" vertical="top" wrapText="1"/>
    </xf>
    <xf numFmtId="1" fontId="7" fillId="0" borderId="0" xfId="0" applyNumberFormat="1" applyFont="1" applyFill="1" applyBorder="1" applyAlignment="1">
      <alignment horizontal="center" vertical="top" wrapText="1"/>
    </xf>
    <xf numFmtId="1" fontId="7" fillId="40" borderId="0" xfId="0" applyNumberFormat="1" applyFont="1" applyFill="1" applyBorder="1" applyAlignment="1">
      <alignment horizontal="center" vertical="top" wrapText="1"/>
    </xf>
    <xf numFmtId="172" fontId="10" fillId="0" borderId="0" xfId="0" applyNumberFormat="1" applyFont="1" applyFill="1" applyBorder="1" applyAlignment="1">
      <alignment horizontal="center" vertical="center"/>
    </xf>
    <xf numFmtId="177" fontId="10" fillId="0" borderId="0" xfId="0" applyNumberFormat="1" applyFont="1" applyFill="1" applyBorder="1" applyAlignment="1">
      <alignment horizontal="left" vertical="top" wrapText="1"/>
    </xf>
    <xf numFmtId="172" fontId="10" fillId="0" borderId="16" xfId="0" applyNumberFormat="1" applyFont="1" applyFill="1" applyBorder="1" applyAlignment="1">
      <alignment horizontal="center" vertical="center"/>
    </xf>
    <xf numFmtId="172" fontId="10" fillId="35" borderId="24" xfId="0" applyNumberFormat="1" applyFont="1" applyFill="1" applyBorder="1" applyAlignment="1">
      <alignment horizontal="center" vertical="center"/>
    </xf>
    <xf numFmtId="172" fontId="10" fillId="0" borderId="10" xfId="0" applyNumberFormat="1"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13" xfId="0" applyFont="1" applyFill="1" applyBorder="1" applyAlignment="1">
      <alignment horizontal="center" vertical="center" wrapText="1"/>
    </xf>
    <xf numFmtId="177" fontId="10" fillId="0" borderId="16" xfId="0" applyNumberFormat="1" applyFont="1" applyFill="1" applyBorder="1" applyAlignment="1">
      <alignment vertical="top" wrapText="1"/>
    </xf>
    <xf numFmtId="177" fontId="10" fillId="35" borderId="25" xfId="0" applyNumberFormat="1" applyFont="1" applyFill="1" applyBorder="1" applyAlignment="1">
      <alignment horizontal="center" vertical="top" wrapText="1"/>
    </xf>
    <xf numFmtId="0" fontId="10" fillId="35" borderId="12" xfId="0" applyFont="1" applyFill="1" applyBorder="1" applyAlignment="1">
      <alignment/>
    </xf>
    <xf numFmtId="0" fontId="10" fillId="0" borderId="16" xfId="0" applyFont="1" applyFill="1" applyBorder="1" applyAlignment="1">
      <alignment horizontal="center" vertical="top" wrapText="1"/>
    </xf>
    <xf numFmtId="172" fontId="10" fillId="0" borderId="10" xfId="0" applyNumberFormat="1" applyFont="1" applyFill="1" applyBorder="1" applyAlignment="1">
      <alignment horizontal="center" vertical="center"/>
    </xf>
    <xf numFmtId="177" fontId="10" fillId="35" borderId="10" xfId="0" applyNumberFormat="1" applyFont="1" applyFill="1" applyBorder="1" applyAlignment="1">
      <alignment horizontal="center" vertical="top" wrapText="1"/>
    </xf>
    <xf numFmtId="49" fontId="10" fillId="35" borderId="23" xfId="0" applyNumberFormat="1" applyFont="1" applyFill="1" applyBorder="1" applyAlignment="1">
      <alignment horizontal="center" vertical="center" wrapText="1"/>
    </xf>
    <xf numFmtId="0" fontId="10" fillId="0" borderId="25" xfId="0" applyFont="1" applyFill="1" applyBorder="1" applyAlignment="1">
      <alignment horizontal="left" vertical="top" wrapText="1"/>
    </xf>
    <xf numFmtId="0" fontId="10" fillId="0" borderId="16" xfId="0" applyFont="1" applyFill="1" applyBorder="1" applyAlignment="1">
      <alignment vertical="top" wrapText="1"/>
    </xf>
    <xf numFmtId="177" fontId="10" fillId="0" borderId="25" xfId="0" applyNumberFormat="1" applyFont="1" applyFill="1" applyBorder="1" applyAlignment="1">
      <alignment horizontal="left" vertical="top" wrapText="1"/>
    </xf>
    <xf numFmtId="177"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49" fontId="10" fillId="35" borderId="23" xfId="0" applyNumberFormat="1" applyFont="1" applyFill="1" applyBorder="1" applyAlignment="1">
      <alignment horizontal="center" vertical="center" wrapText="1"/>
    </xf>
    <xf numFmtId="0" fontId="10" fillId="35" borderId="36" xfId="0" applyFont="1" applyFill="1" applyBorder="1" applyAlignment="1">
      <alignment horizontal="left" vertical="top" wrapText="1"/>
    </xf>
    <xf numFmtId="0" fontId="10" fillId="35" borderId="13" xfId="0" applyFont="1" applyFill="1" applyBorder="1" applyAlignment="1">
      <alignment horizontal="left" vertical="top" wrapText="1"/>
    </xf>
    <xf numFmtId="0" fontId="9" fillId="0" borderId="34" xfId="0" applyFont="1" applyFill="1" applyBorder="1" applyAlignment="1">
      <alignment horizontal="center" vertical="center" wrapText="1"/>
    </xf>
    <xf numFmtId="0" fontId="9" fillId="0" borderId="11" xfId="0" applyFont="1" applyFill="1" applyBorder="1" applyAlignment="1">
      <alignment horizontal="center" vertical="center"/>
    </xf>
    <xf numFmtId="172" fontId="8" fillId="0" borderId="16" xfId="0" applyNumberFormat="1" applyFont="1" applyFill="1" applyBorder="1" applyAlignment="1">
      <alignment horizontal="center" vertical="center" wrapText="1"/>
    </xf>
    <xf numFmtId="0" fontId="8" fillId="46" borderId="12" xfId="0" applyFont="1" applyFill="1" applyBorder="1" applyAlignment="1">
      <alignment horizontal="center" vertical="center"/>
    </xf>
    <xf numFmtId="172" fontId="8" fillId="46" borderId="12" xfId="0" applyNumberFormat="1" applyFont="1" applyFill="1" applyBorder="1" applyAlignment="1">
      <alignment horizontal="center" vertical="center"/>
    </xf>
    <xf numFmtId="0" fontId="8" fillId="0" borderId="11" xfId="40" applyFont="1" applyFill="1" applyBorder="1" applyAlignment="1">
      <alignment horizontal="center" vertical="center" wrapText="1"/>
      <protection/>
    </xf>
    <xf numFmtId="0" fontId="8" fillId="0" borderId="11" xfId="40" applyFont="1" applyFill="1" applyBorder="1" applyAlignment="1">
      <alignment horizontal="center" vertical="center"/>
      <protection/>
    </xf>
    <xf numFmtId="0" fontId="9"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2" fillId="0" borderId="16" xfId="40" applyFont="1" applyFill="1" applyBorder="1" applyAlignment="1">
      <alignment horizontal="left" vertical="top" wrapText="1"/>
      <protection/>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10" fillId="35" borderId="25" xfId="0" applyFont="1" applyFill="1" applyBorder="1" applyAlignment="1">
      <alignment vertical="top" wrapText="1"/>
    </xf>
    <xf numFmtId="49" fontId="10" fillId="0" borderId="16" xfId="0" applyNumberFormat="1" applyFont="1" applyFill="1" applyBorder="1" applyAlignment="1">
      <alignment horizontal="center" vertical="top" wrapText="1"/>
    </xf>
    <xf numFmtId="172" fontId="7" fillId="35" borderId="33" xfId="0" applyNumberFormat="1" applyFont="1" applyFill="1" applyBorder="1" applyAlignment="1">
      <alignment horizontal="center" vertical="center"/>
    </xf>
    <xf numFmtId="0" fontId="8" fillId="34" borderId="24" xfId="40" applyFont="1" applyFill="1" applyBorder="1" applyAlignment="1">
      <alignment horizontal="center" vertical="center"/>
      <protection/>
    </xf>
    <xf numFmtId="0" fontId="8" fillId="34" borderId="11" xfId="40" applyFont="1" applyFill="1" applyBorder="1" applyAlignment="1">
      <alignment horizontal="center" vertical="center" wrapText="1"/>
      <protection/>
    </xf>
    <xf numFmtId="0" fontId="2" fillId="35" borderId="12" xfId="0" applyFont="1" applyFill="1" applyBorder="1" applyAlignment="1">
      <alignment horizontal="center" vertical="center"/>
    </xf>
    <xf numFmtId="49" fontId="3" fillId="36" borderId="10" xfId="0" applyNumberFormat="1" applyFont="1" applyFill="1" applyBorder="1" applyAlignment="1">
      <alignment horizontal="center" vertical="top"/>
    </xf>
    <xf numFmtId="49" fontId="3" fillId="0" borderId="10" xfId="0" applyNumberFormat="1" applyFont="1" applyBorder="1" applyAlignment="1">
      <alignment horizontal="center" vertical="top"/>
    </xf>
    <xf numFmtId="0" fontId="2" fillId="0" borderId="12" xfId="0" applyFont="1" applyBorder="1" applyAlignment="1">
      <alignment horizontal="left" vertical="top" wrapText="1"/>
    </xf>
    <xf numFmtId="0" fontId="2" fillId="34" borderId="15" xfId="0" applyFont="1" applyFill="1" applyBorder="1" applyAlignment="1">
      <alignment horizontal="left" vertical="top" wrapText="1"/>
    </xf>
    <xf numFmtId="172" fontId="2" fillId="0" borderId="10" xfId="0" applyNumberFormat="1" applyFont="1" applyFill="1" applyBorder="1" applyAlignment="1">
      <alignment horizontal="left" vertical="center"/>
    </xf>
    <xf numFmtId="0" fontId="10" fillId="0" borderId="37" xfId="0" applyFont="1" applyFill="1" applyBorder="1" applyAlignment="1">
      <alignment horizontal="left" vertical="center" wrapText="1"/>
    </xf>
    <xf numFmtId="49" fontId="10" fillId="0" borderId="37" xfId="0" applyNumberFormat="1" applyFont="1" applyFill="1" applyBorder="1" applyAlignment="1">
      <alignment horizontal="left" vertical="center" wrapText="1"/>
    </xf>
    <xf numFmtId="172" fontId="7" fillId="0" borderId="22" xfId="0" applyNumberFormat="1" applyFont="1" applyFill="1" applyBorder="1" applyAlignment="1">
      <alignment horizontal="center" vertical="center"/>
    </xf>
    <xf numFmtId="172" fontId="7" fillId="40" borderId="15" xfId="0" applyNumberFormat="1" applyFont="1" applyFill="1" applyBorder="1" applyAlignment="1">
      <alignment horizontal="center" vertical="center"/>
    </xf>
    <xf numFmtId="0" fontId="7" fillId="0" borderId="10" xfId="40" applyFont="1" applyFill="1" applyBorder="1" applyAlignment="1">
      <alignment horizontal="center" vertical="center" wrapText="1"/>
      <protection/>
    </xf>
    <xf numFmtId="172" fontId="7" fillId="0" borderId="10" xfId="40" applyNumberFormat="1" applyFont="1" applyFill="1" applyBorder="1" applyAlignment="1">
      <alignment horizontal="center" vertical="center"/>
      <protection/>
    </xf>
    <xf numFmtId="0" fontId="10" fillId="0" borderId="10" xfId="0" applyFont="1" applyFill="1" applyBorder="1" applyAlignment="1">
      <alignment horizontal="center" vertical="top" wrapText="1"/>
    </xf>
    <xf numFmtId="0" fontId="8" fillId="49" borderId="13" xfId="0" applyFont="1" applyFill="1" applyBorder="1" applyAlignment="1">
      <alignment horizontal="center" vertical="center" wrapText="1"/>
    </xf>
    <xf numFmtId="0" fontId="8" fillId="0" borderId="38" xfId="40" applyFont="1" applyFill="1" applyBorder="1" applyAlignment="1">
      <alignment horizontal="center" vertical="center"/>
      <protection/>
    </xf>
    <xf numFmtId="0" fontId="8" fillId="0" borderId="34" xfId="40" applyFont="1" applyFill="1" applyBorder="1" applyAlignment="1">
      <alignment horizontal="center" vertical="center"/>
      <protection/>
    </xf>
    <xf numFmtId="0" fontId="8" fillId="0" borderId="24" xfId="40" applyFont="1" applyFill="1" applyBorder="1" applyAlignment="1">
      <alignment horizontal="center" vertical="center"/>
      <protection/>
    </xf>
    <xf numFmtId="0" fontId="8" fillId="0" borderId="39" xfId="40" applyFont="1" applyFill="1" applyBorder="1" applyAlignment="1">
      <alignment horizontal="center" vertical="center"/>
      <protection/>
    </xf>
    <xf numFmtId="0" fontId="27" fillId="0" borderId="11" xfId="0" applyFont="1" applyFill="1" applyBorder="1" applyAlignment="1">
      <alignment horizontal="center" vertical="top" wrapText="1"/>
    </xf>
    <xf numFmtId="177" fontId="27" fillId="0" borderId="11" xfId="0" applyNumberFormat="1" applyFont="1" applyFill="1" applyBorder="1" applyAlignment="1">
      <alignment horizontal="center" vertical="top" wrapText="1"/>
    </xf>
    <xf numFmtId="0" fontId="27" fillId="0" borderId="11" xfId="0" applyFont="1" applyFill="1" applyBorder="1" applyAlignment="1">
      <alignment horizontal="left" vertical="top" wrapText="1"/>
    </xf>
    <xf numFmtId="0" fontId="10" fillId="0" borderId="33"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34"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10" fillId="35" borderId="10" xfId="0" applyFont="1" applyFill="1" applyBorder="1" applyAlignment="1">
      <alignment vertical="top" wrapText="1"/>
    </xf>
    <xf numFmtId="176" fontId="10" fillId="0" borderId="10" xfId="41" applyFont="1" applyFill="1" applyBorder="1" applyAlignment="1">
      <alignment horizontal="center" vertical="top" wrapText="1"/>
      <protection/>
    </xf>
    <xf numFmtId="49" fontId="3" fillId="36" borderId="10" xfId="0" applyNumberFormat="1" applyFont="1" applyFill="1" applyBorder="1" applyAlignment="1">
      <alignment/>
    </xf>
    <xf numFmtId="49" fontId="3" fillId="37" borderId="10" xfId="0" applyNumberFormat="1" applyFont="1" applyFill="1" applyBorder="1" applyAlignment="1">
      <alignment/>
    </xf>
    <xf numFmtId="172" fontId="3" fillId="64" borderId="10" xfId="0" applyNumberFormat="1" applyFont="1" applyFill="1" applyBorder="1" applyAlignment="1">
      <alignment horizontal="center" vertical="center"/>
    </xf>
    <xf numFmtId="0" fontId="3" fillId="48" borderId="10" xfId="0" applyFont="1" applyFill="1" applyBorder="1" applyAlignment="1">
      <alignment wrapText="1"/>
    </xf>
    <xf numFmtId="0" fontId="3" fillId="48" borderId="10" xfId="0" applyFont="1" applyFill="1" applyBorder="1" applyAlignment="1">
      <alignment horizontal="center"/>
    </xf>
    <xf numFmtId="0" fontId="18" fillId="48" borderId="10" xfId="0" applyFont="1" applyFill="1" applyBorder="1" applyAlignment="1">
      <alignment/>
    </xf>
    <xf numFmtId="49" fontId="2" fillId="36" borderId="10" xfId="0" applyNumberFormat="1" applyFont="1" applyFill="1" applyBorder="1" applyAlignment="1">
      <alignment horizontal="center"/>
    </xf>
    <xf numFmtId="0" fontId="3" fillId="56" borderId="10" xfId="0" applyFont="1" applyFill="1" applyBorder="1" applyAlignment="1">
      <alignment horizontal="center" vertical="center"/>
    </xf>
    <xf numFmtId="172" fontId="3" fillId="56" borderId="10" xfId="0" applyNumberFormat="1" applyFont="1" applyFill="1" applyBorder="1" applyAlignment="1">
      <alignment horizontal="center" vertical="center"/>
    </xf>
    <xf numFmtId="0" fontId="3" fillId="56" borderId="10" xfId="0" applyFont="1" applyFill="1" applyBorder="1" applyAlignment="1">
      <alignment horizontal="center"/>
    </xf>
    <xf numFmtId="172" fontId="3" fillId="53" borderId="10" xfId="0" applyNumberFormat="1" applyFont="1" applyFill="1" applyBorder="1" applyAlignment="1">
      <alignment horizontal="center" vertical="center"/>
    </xf>
    <xf numFmtId="49" fontId="3" fillId="36" borderId="15" xfId="0" applyNumberFormat="1" applyFont="1" applyFill="1" applyBorder="1" applyAlignment="1">
      <alignment/>
    </xf>
    <xf numFmtId="49" fontId="3" fillId="37" borderId="15" xfId="0" applyNumberFormat="1" applyFont="1" applyFill="1" applyBorder="1" applyAlignment="1">
      <alignment/>
    </xf>
    <xf numFmtId="0" fontId="2" fillId="34" borderId="10" xfId="0" applyFont="1" applyFill="1" applyBorder="1" applyAlignment="1">
      <alignment vertical="top" wrapText="1"/>
    </xf>
    <xf numFmtId="172" fontId="2" fillId="54" borderId="10" xfId="0" applyNumberFormat="1" applyFont="1" applyFill="1" applyBorder="1" applyAlignment="1">
      <alignment horizontal="center" vertical="center"/>
    </xf>
    <xf numFmtId="0" fontId="2" fillId="54" borderId="10" xfId="0" applyFont="1" applyFill="1" applyBorder="1" applyAlignment="1">
      <alignment vertical="top" wrapText="1"/>
    </xf>
    <xf numFmtId="0" fontId="3" fillId="54" borderId="10" xfId="0" applyFont="1" applyFill="1" applyBorder="1" applyAlignment="1">
      <alignment horizontal="center" vertical="center"/>
    </xf>
    <xf numFmtId="0" fontId="2" fillId="54" borderId="12" xfId="0" applyFont="1" applyFill="1" applyBorder="1" applyAlignment="1">
      <alignment horizontal="center" vertical="center" wrapText="1"/>
    </xf>
    <xf numFmtId="0" fontId="2" fillId="54" borderId="10" xfId="0" applyFont="1" applyFill="1" applyBorder="1" applyAlignment="1">
      <alignment horizontal="center" vertical="center" wrapText="1"/>
    </xf>
    <xf numFmtId="172" fontId="3" fillId="54" borderId="10" xfId="0" applyNumberFormat="1" applyFont="1" applyFill="1" applyBorder="1" applyAlignment="1">
      <alignment horizontal="center" vertical="center"/>
    </xf>
    <xf numFmtId="0" fontId="2" fillId="35" borderId="10" xfId="0" applyFont="1" applyFill="1" applyBorder="1" applyAlignment="1">
      <alignment horizontal="center" vertical="center" wrapText="1"/>
    </xf>
    <xf numFmtId="0" fontId="3" fillId="54" borderId="12" xfId="0" applyFont="1" applyFill="1" applyBorder="1" applyAlignment="1">
      <alignment horizontal="center" vertical="center"/>
    </xf>
    <xf numFmtId="172" fontId="2" fillId="54" borderId="12" xfId="0" applyNumberFormat="1" applyFont="1" applyFill="1" applyBorder="1" applyAlignment="1">
      <alignment horizontal="center" vertical="center"/>
    </xf>
    <xf numFmtId="0" fontId="2" fillId="56" borderId="10" xfId="0" applyFont="1" applyFill="1" applyBorder="1" applyAlignment="1">
      <alignment horizontal="center" vertical="center"/>
    </xf>
    <xf numFmtId="172" fontId="2" fillId="56" borderId="10" xfId="0" applyNumberFormat="1" applyFont="1" applyFill="1" applyBorder="1" applyAlignment="1">
      <alignment horizontal="center" vertical="center"/>
    </xf>
    <xf numFmtId="49" fontId="3" fillId="36" borderId="18" xfId="0" applyNumberFormat="1" applyFont="1" applyFill="1" applyBorder="1" applyAlignment="1">
      <alignment vertical="center"/>
    </xf>
    <xf numFmtId="172" fontId="3" fillId="65"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6" fillId="40" borderId="11" xfId="0" applyFont="1" applyFill="1" applyBorder="1" applyAlignment="1">
      <alignment horizontal="center" vertical="center"/>
    </xf>
    <xf numFmtId="49" fontId="2" fillId="34" borderId="16"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2" fillId="40" borderId="11" xfId="0" applyFont="1" applyFill="1" applyBorder="1" applyAlignment="1">
      <alignment horizontal="center" vertical="top" wrapText="1"/>
    </xf>
    <xf numFmtId="49" fontId="6" fillId="40" borderId="11" xfId="0" applyNumberFormat="1" applyFont="1" applyFill="1" applyBorder="1" applyAlignment="1">
      <alignment horizontal="center" vertical="center" wrapText="1"/>
    </xf>
    <xf numFmtId="49" fontId="3" fillId="36" borderId="10" xfId="0" applyNumberFormat="1" applyFont="1" applyFill="1" applyBorder="1" applyAlignment="1">
      <alignment horizontal="center"/>
    </xf>
    <xf numFmtId="49" fontId="2" fillId="37" borderId="10" xfId="0" applyNumberFormat="1" applyFont="1" applyFill="1" applyBorder="1" applyAlignment="1">
      <alignment horizontal="center"/>
    </xf>
    <xf numFmtId="0" fontId="2" fillId="0" borderId="10" xfId="0" applyFont="1" applyBorder="1" applyAlignment="1">
      <alignment horizontal="justify" vertical="center"/>
    </xf>
    <xf numFmtId="0" fontId="2" fillId="35" borderId="10" xfId="0" applyFont="1" applyFill="1" applyBorder="1" applyAlignment="1">
      <alignment vertical="center"/>
    </xf>
    <xf numFmtId="0" fontId="2" fillId="0" borderId="10" xfId="0" applyFont="1" applyBorder="1" applyAlignment="1">
      <alignment horizontal="center" textRotation="90"/>
    </xf>
    <xf numFmtId="0" fontId="2" fillId="34" borderId="10" xfId="0" applyFont="1" applyFill="1" applyBorder="1" applyAlignment="1">
      <alignment horizontal="justify" vertical="center"/>
    </xf>
    <xf numFmtId="0" fontId="3" fillId="36" borderId="10" xfId="0" applyFont="1" applyFill="1" applyBorder="1" applyAlignment="1">
      <alignment/>
    </xf>
    <xf numFmtId="0" fontId="2" fillId="40" borderId="10" xfId="0" applyFont="1" applyFill="1" applyBorder="1" applyAlignment="1">
      <alignment horizontal="left" vertical="center" wrapText="1"/>
    </xf>
    <xf numFmtId="0" fontId="2" fillId="40" borderId="10" xfId="0" applyFont="1" applyFill="1" applyBorder="1" applyAlignment="1">
      <alignment horizontal="center" vertical="center"/>
    </xf>
    <xf numFmtId="0" fontId="2" fillId="40" borderId="10" xfId="0" applyFont="1" applyFill="1" applyBorder="1" applyAlignment="1">
      <alignment vertical="center" wrapText="1"/>
    </xf>
    <xf numFmtId="172" fontId="3" fillId="0" borderId="10" xfId="0" applyNumberFormat="1" applyFont="1" applyFill="1" applyBorder="1" applyAlignment="1">
      <alignment horizontal="center" vertical="center" wrapText="1"/>
    </xf>
    <xf numFmtId="172" fontId="3" fillId="56" borderId="10" xfId="0" applyNumberFormat="1" applyFont="1" applyFill="1" applyBorder="1" applyAlignment="1">
      <alignment horizontal="center" vertical="top" wrapText="1"/>
    </xf>
    <xf numFmtId="172" fontId="3" fillId="56" borderId="10" xfId="0" applyNumberFormat="1" applyFont="1" applyFill="1" applyBorder="1" applyAlignment="1">
      <alignment horizontal="center" vertical="top"/>
    </xf>
    <xf numFmtId="49" fontId="3" fillId="41" borderId="10" xfId="0" applyNumberFormat="1" applyFont="1" applyFill="1" applyBorder="1" applyAlignment="1">
      <alignment horizontal="center" vertical="center"/>
    </xf>
    <xf numFmtId="49" fontId="3" fillId="39" borderId="10" xfId="0" applyNumberFormat="1" applyFont="1" applyFill="1" applyBorder="1" applyAlignment="1">
      <alignment horizontal="center" vertical="center"/>
    </xf>
    <xf numFmtId="49" fontId="3" fillId="45" borderId="10" xfId="0" applyNumberFormat="1" applyFont="1" applyFill="1" applyBorder="1" applyAlignment="1">
      <alignment horizontal="center" vertical="center"/>
    </xf>
    <xf numFmtId="49" fontId="3" fillId="38" borderId="10" xfId="0" applyNumberFormat="1" applyFont="1" applyFill="1" applyBorder="1" applyAlignment="1">
      <alignment horizontal="center" vertical="center"/>
    </xf>
    <xf numFmtId="0" fontId="3" fillId="40" borderId="10" xfId="0" applyFont="1" applyFill="1" applyBorder="1" applyAlignment="1">
      <alignment horizontal="center" vertical="center" wrapText="1"/>
    </xf>
    <xf numFmtId="0" fontId="2" fillId="40" borderId="10" xfId="0" applyFont="1" applyFill="1" applyBorder="1" applyAlignment="1">
      <alignment horizontal="left" vertical="top" wrapText="1"/>
    </xf>
    <xf numFmtId="49" fontId="2" fillId="36" borderId="10" xfId="0" applyNumberFormat="1" applyFont="1" applyFill="1" applyBorder="1" applyAlignment="1">
      <alignment horizontal="center" vertical="center"/>
    </xf>
    <xf numFmtId="172" fontId="2" fillId="40" borderId="12" xfId="0" applyNumberFormat="1" applyFont="1" applyFill="1" applyBorder="1" applyAlignment="1">
      <alignment horizontal="center" vertical="center" wrapText="1"/>
    </xf>
    <xf numFmtId="0" fontId="3" fillId="40" borderId="12" xfId="0"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27" xfId="0" applyFont="1" applyFill="1" applyBorder="1" applyAlignment="1">
      <alignment horizontal="left" vertical="top" wrapText="1"/>
    </xf>
    <xf numFmtId="1" fontId="2" fillId="0" borderId="10" xfId="0" applyNumberFormat="1" applyFont="1" applyBorder="1" applyAlignment="1">
      <alignment vertical="center" wrapText="1"/>
    </xf>
    <xf numFmtId="0" fontId="2" fillId="0" borderId="10" xfId="0" applyFont="1" applyFill="1" applyBorder="1" applyAlignment="1">
      <alignment horizontal="center" vertical="center" wrapText="1"/>
    </xf>
    <xf numFmtId="172" fontId="3" fillId="39"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0" borderId="10" xfId="0" applyFont="1" applyFill="1" applyBorder="1" applyAlignment="1">
      <alignment wrapText="1"/>
    </xf>
    <xf numFmtId="1" fontId="2" fillId="63" borderId="10" xfId="0" applyNumberFormat="1" applyFont="1" applyFill="1" applyBorder="1" applyAlignment="1">
      <alignment horizontal="center" vertical="center"/>
    </xf>
    <xf numFmtId="172" fontId="3" fillId="39" borderId="10" xfId="0" applyNumberFormat="1" applyFont="1" applyFill="1" applyBorder="1" applyAlignment="1">
      <alignment horizontal="center" vertical="center"/>
    </xf>
    <xf numFmtId="0" fontId="3" fillId="0" borderId="12" xfId="0" applyFont="1" applyBorder="1" applyAlignment="1">
      <alignment horizontal="center" vertical="center"/>
    </xf>
    <xf numFmtId="0" fontId="2" fillId="35" borderId="12" xfId="0" applyFont="1" applyFill="1" applyBorder="1" applyAlignment="1">
      <alignment horizontal="center" wrapText="1"/>
    </xf>
    <xf numFmtId="0" fontId="3" fillId="0" borderId="15" xfId="0" applyFont="1" applyBorder="1" applyAlignment="1">
      <alignment horizontal="center" vertical="center"/>
    </xf>
    <xf numFmtId="0" fontId="2" fillId="35" borderId="10" xfId="0" applyFont="1" applyFill="1" applyBorder="1" applyAlignment="1">
      <alignment horizontal="center"/>
    </xf>
    <xf numFmtId="172" fontId="2" fillId="34" borderId="15" xfId="0" applyNumberFormat="1" applyFont="1" applyFill="1" applyBorder="1" applyAlignment="1">
      <alignment horizontal="center" vertical="center"/>
    </xf>
    <xf numFmtId="0" fontId="2" fillId="35" borderId="10" xfId="0" applyFont="1" applyFill="1" applyBorder="1" applyAlignment="1">
      <alignment horizontal="left" wrapText="1"/>
    </xf>
    <xf numFmtId="0" fontId="2" fillId="35"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40" borderId="10" xfId="0" applyFont="1" applyFill="1" applyBorder="1" applyAlignment="1">
      <alignment horizontal="center" vertical="center"/>
    </xf>
    <xf numFmtId="172" fontId="2" fillId="4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3" fillId="41" borderId="10" xfId="0" applyNumberFormat="1" applyFont="1" applyFill="1" applyBorder="1" applyAlignment="1">
      <alignment horizontal="center" vertical="center"/>
    </xf>
    <xf numFmtId="0" fontId="3" fillId="41" borderId="10" xfId="0" applyFont="1" applyFill="1" applyBorder="1" applyAlignment="1">
      <alignment horizontal="center" vertical="center"/>
    </xf>
    <xf numFmtId="49" fontId="3" fillId="41" borderId="10" xfId="0" applyNumberFormat="1" applyFont="1" applyFill="1" applyBorder="1" applyAlignment="1">
      <alignment horizontal="left" vertical="center"/>
    </xf>
    <xf numFmtId="49" fontId="3" fillId="0" borderId="12" xfId="0" applyNumberFormat="1" applyFont="1" applyBorder="1" applyAlignment="1">
      <alignment horizontal="center" vertical="center"/>
    </xf>
    <xf numFmtId="172" fontId="2" fillId="0" borderId="40" xfId="0" applyNumberFormat="1" applyFont="1" applyBorder="1" applyAlignment="1">
      <alignment horizontal="center" vertical="center"/>
    </xf>
    <xf numFmtId="172" fontId="3" fillId="43" borderId="10" xfId="0" applyNumberFormat="1" applyFont="1" applyFill="1" applyBorder="1" applyAlignment="1">
      <alignment horizontal="center" vertical="center"/>
    </xf>
    <xf numFmtId="0" fontId="10" fillId="0" borderId="21" xfId="0" applyFont="1" applyFill="1" applyBorder="1" applyAlignment="1">
      <alignment horizontal="left" vertical="top" wrapText="1"/>
    </xf>
    <xf numFmtId="172" fontId="10" fillId="34" borderId="13" xfId="0" applyNumberFormat="1" applyFont="1" applyFill="1" applyBorder="1" applyAlignment="1">
      <alignment vertical="center" wrapText="1"/>
    </xf>
    <xf numFmtId="0" fontId="10" fillId="0" borderId="41" xfId="0" applyFont="1" applyFill="1" applyBorder="1" applyAlignment="1">
      <alignment horizontal="left" vertical="center" wrapText="1"/>
    </xf>
    <xf numFmtId="0" fontId="10" fillId="0" borderId="13" xfId="0" applyFont="1" applyFill="1" applyBorder="1" applyAlignment="1">
      <alignment horizontal="left" vertical="center" wrapText="1"/>
    </xf>
    <xf numFmtId="1" fontId="10" fillId="34" borderId="10" xfId="0" applyNumberFormat="1" applyFont="1" applyFill="1" applyBorder="1" applyAlignment="1">
      <alignment horizontal="center" vertical="center"/>
    </xf>
    <xf numFmtId="1"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0" xfId="0" applyFont="1" applyFill="1" applyBorder="1" applyAlignment="1">
      <alignment horizontal="center" vertical="center"/>
    </xf>
    <xf numFmtId="49" fontId="10" fillId="34" borderId="10" xfId="0" applyNumberFormat="1" applyFont="1" applyFill="1" applyBorder="1" applyAlignment="1">
      <alignment horizontal="center" vertical="center"/>
    </xf>
    <xf numFmtId="0" fontId="10" fillId="0" borderId="10" xfId="0" applyFont="1" applyFill="1" applyBorder="1" applyAlignment="1">
      <alignment horizontal="left" vertical="top" wrapText="1"/>
    </xf>
    <xf numFmtId="0" fontId="10" fillId="34" borderId="10" xfId="0" applyNumberFormat="1" applyFont="1" applyFill="1" applyBorder="1" applyAlignment="1">
      <alignment horizontal="center" vertical="center"/>
    </xf>
    <xf numFmtId="49" fontId="2" fillId="0" borderId="10" xfId="0" applyNumberFormat="1" applyFont="1" applyBorder="1" applyAlignment="1">
      <alignment horizontal="left" vertical="center" wrapText="1"/>
    </xf>
    <xf numFmtId="172" fontId="10" fillId="35" borderId="11" xfId="0" applyNumberFormat="1" applyFont="1" applyFill="1" applyBorder="1" applyAlignment="1">
      <alignment horizontal="center" vertical="center"/>
    </xf>
    <xf numFmtId="49" fontId="2" fillId="0" borderId="12" xfId="0" applyNumberFormat="1" applyFont="1" applyBorder="1" applyAlignment="1">
      <alignment horizontal="left" vertical="center" wrapText="1"/>
    </xf>
    <xf numFmtId="49" fontId="2" fillId="0" borderId="10" xfId="0" applyNumberFormat="1" applyFont="1" applyBorder="1" applyAlignment="1">
      <alignmen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top" wrapText="1"/>
    </xf>
    <xf numFmtId="0" fontId="2" fillId="35" borderId="12" xfId="0" applyFont="1" applyFill="1" applyBorder="1" applyAlignment="1">
      <alignment horizontal="center" vertical="top" wrapText="1"/>
    </xf>
    <xf numFmtId="0" fontId="6" fillId="35" borderId="12" xfId="0" applyFont="1" applyFill="1" applyBorder="1" applyAlignment="1">
      <alignment horizontal="center" vertical="top"/>
    </xf>
    <xf numFmtId="0" fontId="6" fillId="35" borderId="12" xfId="0" applyFont="1" applyFill="1" applyBorder="1" applyAlignment="1">
      <alignment horizontal="center" vertical="center" wrapText="1"/>
    </xf>
    <xf numFmtId="49" fontId="8" fillId="53" borderId="15" xfId="0" applyNumberFormat="1" applyFont="1" applyFill="1" applyBorder="1" applyAlignment="1">
      <alignment horizontal="center" vertical="center"/>
    </xf>
    <xf numFmtId="172" fontId="10" fillId="0" borderId="24" xfId="0" applyNumberFormat="1" applyFont="1" applyFill="1" applyBorder="1" applyAlignment="1">
      <alignment horizontal="center" vertical="center"/>
    </xf>
    <xf numFmtId="172" fontId="10" fillId="0" borderId="42" xfId="0" applyNumberFormat="1" applyFont="1" applyFill="1" applyBorder="1" applyAlignment="1">
      <alignment horizontal="center" vertical="center"/>
    </xf>
    <xf numFmtId="0" fontId="7" fillId="0" borderId="43" xfId="40"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0" fontId="10" fillId="0" borderId="24" xfId="0" applyFont="1" applyFill="1" applyBorder="1" applyAlignment="1">
      <alignment horizontal="center" vertical="center" wrapText="1"/>
    </xf>
    <xf numFmtId="177" fontId="10" fillId="0" borderId="32" xfId="0" applyNumberFormat="1" applyFont="1" applyFill="1" applyBorder="1" applyAlignment="1">
      <alignment horizontal="center" vertical="center" wrapText="1"/>
    </xf>
    <xf numFmtId="0" fontId="10" fillId="0" borderId="15" xfId="0" applyFont="1" applyBorder="1" applyAlignment="1">
      <alignment horizontal="left" vertical="top" wrapText="1"/>
    </xf>
    <xf numFmtId="0" fontId="6" fillId="40" borderId="40" xfId="0" applyFont="1" applyFill="1" applyBorder="1" applyAlignment="1">
      <alignment horizontal="center" vertical="center" wrapText="1"/>
    </xf>
    <xf numFmtId="172" fontId="2" fillId="0" borderId="15"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172" fontId="3" fillId="0" borderId="15" xfId="0" applyNumberFormat="1" applyFont="1" applyBorder="1" applyAlignment="1">
      <alignment horizontal="center" vertical="center" wrapText="1"/>
    </xf>
    <xf numFmtId="172" fontId="2" fillId="35" borderId="10"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2" fillId="56" borderId="18" xfId="0" applyFont="1" applyFill="1" applyBorder="1" applyAlignment="1">
      <alignment horizontal="center" wrapText="1"/>
    </xf>
    <xf numFmtId="0" fontId="2" fillId="56" borderId="19" xfId="0" applyFont="1" applyFill="1" applyBorder="1" applyAlignment="1">
      <alignment horizontal="center" wrapText="1"/>
    </xf>
    <xf numFmtId="0" fontId="2" fillId="56" borderId="13" xfId="0" applyFont="1" applyFill="1" applyBorder="1" applyAlignment="1">
      <alignment horizontal="center" wrapText="1"/>
    </xf>
    <xf numFmtId="49" fontId="13" fillId="53" borderId="10" xfId="0" applyNumberFormat="1" applyFont="1" applyFill="1" applyBorder="1" applyAlignment="1">
      <alignment horizontal="center" vertical="center"/>
    </xf>
    <xf numFmtId="49" fontId="13" fillId="42"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2" fillId="35" borderId="11" xfId="45" applyFont="1" applyFill="1" applyBorder="1" applyAlignment="1">
      <alignment horizontal="center"/>
      <protection/>
    </xf>
    <xf numFmtId="0" fontId="6" fillId="40" borderId="11" xfId="45" applyFont="1" applyFill="1" applyBorder="1" applyAlignment="1">
      <alignment vertical="center" wrapText="1"/>
      <protection/>
    </xf>
    <xf numFmtId="49" fontId="6" fillId="34" borderId="11" xfId="45" applyNumberFormat="1" applyFont="1" applyFill="1" applyBorder="1" applyAlignment="1">
      <alignment horizontal="center" vertical="center"/>
      <protection/>
    </xf>
    <xf numFmtId="0" fontId="13" fillId="46" borderId="10" xfId="0" applyFont="1" applyFill="1" applyBorder="1" applyAlignment="1">
      <alignment horizontal="left" vertical="top" wrapText="1"/>
    </xf>
    <xf numFmtId="172" fontId="13" fillId="46" borderId="10" xfId="0" applyNumberFormat="1" applyFont="1" applyFill="1" applyBorder="1" applyAlignment="1">
      <alignment horizontal="center" vertical="center" wrapText="1"/>
    </xf>
    <xf numFmtId="49" fontId="13" fillId="64" borderId="10" xfId="0" applyNumberFormat="1" applyFont="1" applyFill="1" applyBorder="1" applyAlignment="1">
      <alignment horizontal="center" vertical="top"/>
    </xf>
    <xf numFmtId="49" fontId="13" fillId="42" borderId="10" xfId="0" applyNumberFormat="1" applyFont="1" applyFill="1" applyBorder="1" applyAlignment="1">
      <alignment horizontal="right" vertical="top"/>
    </xf>
    <xf numFmtId="172" fontId="13" fillId="42" borderId="10" xfId="0" applyNumberFormat="1" applyFont="1" applyFill="1" applyBorder="1" applyAlignment="1">
      <alignment horizontal="center" vertical="center"/>
    </xf>
    <xf numFmtId="49" fontId="3" fillId="64" borderId="11" xfId="45" applyNumberFormat="1" applyFont="1" applyFill="1" applyBorder="1" applyAlignment="1">
      <alignment horizontal="center" vertical="top"/>
      <protection/>
    </xf>
    <xf numFmtId="49" fontId="3" fillId="42" borderId="11" xfId="45" applyNumberFormat="1" applyFont="1" applyFill="1" applyBorder="1" applyAlignment="1">
      <alignment horizontal="center" vertical="top"/>
      <protection/>
    </xf>
    <xf numFmtId="49" fontId="13" fillId="0" borderId="12" xfId="0" applyNumberFormat="1" applyFont="1" applyFill="1" applyBorder="1" applyAlignment="1">
      <alignment horizontal="center" vertical="center"/>
    </xf>
    <xf numFmtId="0" fontId="2" fillId="35" borderId="37" xfId="45" applyFont="1" applyFill="1" applyBorder="1" applyAlignment="1">
      <alignment horizontal="center" vertical="center"/>
      <protection/>
    </xf>
    <xf numFmtId="0" fontId="6" fillId="0" borderId="12" xfId="0" applyFont="1" applyBorder="1" applyAlignment="1">
      <alignment horizontal="center"/>
    </xf>
    <xf numFmtId="0" fontId="13" fillId="46" borderId="10" xfId="0" applyFont="1" applyFill="1" applyBorder="1" applyAlignment="1">
      <alignment horizontal="center" vertical="center" wrapText="1"/>
    </xf>
    <xf numFmtId="49" fontId="2" fillId="35" borderId="37" xfId="45" applyNumberFormat="1" applyFont="1" applyFill="1" applyBorder="1" applyAlignment="1">
      <alignment horizontal="center" vertical="center"/>
      <protection/>
    </xf>
    <xf numFmtId="0" fontId="2" fillId="35" borderId="10" xfId="45" applyFont="1" applyFill="1" applyBorder="1" applyAlignment="1">
      <alignment horizontal="center" vertical="center"/>
      <protection/>
    </xf>
    <xf numFmtId="49" fontId="13" fillId="53" borderId="10" xfId="0" applyNumberFormat="1" applyFont="1" applyFill="1" applyBorder="1" applyAlignment="1">
      <alignment horizontal="center" vertical="top"/>
    </xf>
    <xf numFmtId="172" fontId="13" fillId="66" borderId="10" xfId="0" applyNumberFormat="1" applyFont="1" applyFill="1" applyBorder="1" applyAlignment="1">
      <alignment horizontal="center" vertical="center"/>
    </xf>
    <xf numFmtId="0" fontId="6" fillId="66" borderId="18" xfId="0" applyFont="1" applyFill="1" applyBorder="1" applyAlignment="1">
      <alignment horizontal="center"/>
    </xf>
    <xf numFmtId="0" fontId="6" fillId="66" borderId="19" xfId="0" applyFont="1" applyFill="1" applyBorder="1" applyAlignment="1">
      <alignment horizontal="center"/>
    </xf>
    <xf numFmtId="0" fontId="6" fillId="66" borderId="13" xfId="0" applyFont="1" applyFill="1" applyBorder="1" applyAlignment="1">
      <alignment horizontal="center"/>
    </xf>
    <xf numFmtId="49" fontId="13" fillId="42" borderId="10" xfId="0" applyNumberFormat="1" applyFont="1" applyFill="1" applyBorder="1" applyAlignment="1">
      <alignment vertical="top"/>
    </xf>
    <xf numFmtId="0" fontId="6" fillId="40" borderId="11" xfId="45" applyFont="1" applyFill="1" applyBorder="1" applyAlignment="1">
      <alignment horizontal="center" vertical="center"/>
      <protection/>
    </xf>
    <xf numFmtId="49" fontId="13" fillId="0" borderId="22" xfId="45" applyNumberFormat="1" applyFont="1" applyFill="1" applyBorder="1" applyAlignment="1">
      <alignment horizontal="center" vertical="center" wrapText="1"/>
      <protection/>
    </xf>
    <xf numFmtId="172" fontId="6" fillId="35" borderId="12" xfId="0" applyNumberFormat="1" applyFont="1" applyFill="1" applyBorder="1" applyAlignment="1">
      <alignment horizontal="center" vertical="center"/>
    </xf>
    <xf numFmtId="172" fontId="2" fillId="35" borderId="10" xfId="45" applyNumberFormat="1" applyFont="1" applyFill="1" applyBorder="1" applyAlignment="1">
      <alignment horizontal="center" vertical="center"/>
      <protection/>
    </xf>
    <xf numFmtId="0" fontId="6" fillId="40" borderId="10" xfId="45" applyFont="1" applyFill="1" applyBorder="1" applyAlignment="1">
      <alignment horizontal="center" vertical="center" wrapText="1"/>
      <protection/>
    </xf>
    <xf numFmtId="0" fontId="6" fillId="35" borderId="10" xfId="45" applyFont="1" applyFill="1" applyBorder="1" applyAlignment="1">
      <alignment horizontal="center" vertical="center"/>
      <protection/>
    </xf>
    <xf numFmtId="0" fontId="6" fillId="40" borderId="39" xfId="45" applyFont="1" applyFill="1" applyBorder="1" applyAlignment="1">
      <alignment vertical="top" wrapText="1"/>
      <protection/>
    </xf>
    <xf numFmtId="49" fontId="13" fillId="0" borderId="10" xfId="0" applyNumberFormat="1" applyFont="1" applyFill="1" applyBorder="1" applyAlignment="1">
      <alignment horizontal="center" vertical="center" wrapText="1"/>
    </xf>
    <xf numFmtId="172" fontId="13" fillId="46" borderId="10" xfId="0" applyNumberFormat="1" applyFont="1" applyFill="1" applyBorder="1" applyAlignment="1">
      <alignment horizontal="center" vertical="center"/>
    </xf>
    <xf numFmtId="0" fontId="6" fillId="52" borderId="10" xfId="0" applyFont="1" applyFill="1" applyBorder="1" applyAlignment="1">
      <alignment/>
    </xf>
    <xf numFmtId="49" fontId="6" fillId="53" borderId="10" xfId="0" applyNumberFormat="1" applyFont="1" applyFill="1" applyBorder="1" applyAlignment="1">
      <alignment horizontal="center" vertical="center"/>
    </xf>
    <xf numFmtId="49" fontId="6" fillId="42"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2" fontId="6" fillId="35" borderId="10" xfId="0" applyNumberFormat="1" applyFont="1" applyFill="1" applyBorder="1" applyAlignment="1">
      <alignment horizontal="center" vertical="center"/>
    </xf>
    <xf numFmtId="0" fontId="6" fillId="0" borderId="11" xfId="45" applyFont="1" applyBorder="1" applyAlignment="1">
      <alignment vertical="center" wrapText="1"/>
      <protection/>
    </xf>
    <xf numFmtId="0" fontId="6" fillId="35" borderId="11" xfId="46" applyFont="1" applyFill="1" applyBorder="1" applyAlignment="1">
      <alignment horizontal="center" vertical="center"/>
      <protection/>
    </xf>
    <xf numFmtId="0" fontId="6" fillId="0" borderId="11" xfId="48" applyFont="1" applyBorder="1" applyAlignment="1">
      <alignment vertical="center" wrapText="1"/>
      <protection/>
    </xf>
    <xf numFmtId="2" fontId="13" fillId="46" borderId="10" xfId="0" applyNumberFormat="1" applyFont="1" applyFill="1" applyBorder="1" applyAlignment="1">
      <alignment horizontal="center" vertical="center"/>
    </xf>
    <xf numFmtId="0" fontId="6" fillId="35" borderId="10" xfId="0" applyFont="1" applyFill="1" applyBorder="1" applyAlignment="1">
      <alignment vertical="center" wrapText="1"/>
    </xf>
    <xf numFmtId="0" fontId="13" fillId="46" borderId="12" xfId="0" applyFont="1" applyFill="1" applyBorder="1" applyAlignment="1">
      <alignment horizontal="center" vertical="center" wrapText="1"/>
    </xf>
    <xf numFmtId="172" fontId="13" fillId="46" borderId="12" xfId="0" applyNumberFormat="1" applyFont="1" applyFill="1" applyBorder="1" applyAlignment="1">
      <alignment horizontal="center" vertical="center" wrapText="1"/>
    </xf>
    <xf numFmtId="0" fontId="13" fillId="51" borderId="10" xfId="0" applyFont="1" applyFill="1" applyBorder="1" applyAlignment="1">
      <alignment horizontal="center" vertical="center" wrapText="1"/>
    </xf>
    <xf numFmtId="172" fontId="13" fillId="51" borderId="10" xfId="0" applyNumberFormat="1" applyFont="1" applyFill="1" applyBorder="1" applyAlignment="1">
      <alignment horizontal="center" vertical="center" wrapText="1"/>
    </xf>
    <xf numFmtId="172" fontId="6" fillId="54" borderId="11" xfId="46" applyNumberFormat="1" applyFont="1" applyFill="1" applyBorder="1" applyAlignment="1">
      <alignment horizontal="center" vertical="center"/>
      <protection/>
    </xf>
    <xf numFmtId="49" fontId="13" fillId="0" borderId="18" xfId="0" applyNumberFormat="1" applyFont="1" applyFill="1" applyBorder="1" applyAlignment="1">
      <alignment horizontal="center" vertical="center"/>
    </xf>
    <xf numFmtId="172" fontId="6" fillId="54" borderId="10" xfId="46" applyNumberFormat="1" applyFont="1" applyFill="1" applyBorder="1" applyAlignment="1">
      <alignment horizontal="center" vertical="center"/>
      <protection/>
    </xf>
    <xf numFmtId="172" fontId="6" fillId="35" borderId="11" xfId="46" applyNumberFormat="1" applyFont="1" applyFill="1" applyBorder="1" applyAlignment="1">
      <alignment horizontal="center" vertical="center"/>
      <protection/>
    </xf>
    <xf numFmtId="172" fontId="13" fillId="53" borderId="10" xfId="0" applyNumberFormat="1" applyFont="1" applyFill="1" applyBorder="1" applyAlignment="1">
      <alignment horizontal="center" vertical="center"/>
    </xf>
    <xf numFmtId="49" fontId="13" fillId="42" borderId="10" xfId="0" applyNumberFormat="1" applyFont="1" applyFill="1" applyBorder="1" applyAlignment="1">
      <alignment horizontal="center" vertical="top"/>
    </xf>
    <xf numFmtId="49" fontId="13" fillId="42" borderId="18" xfId="0" applyNumberFormat="1" applyFont="1" applyFill="1" applyBorder="1" applyAlignment="1">
      <alignment vertical="top"/>
    </xf>
    <xf numFmtId="49" fontId="13" fillId="42" borderId="19" xfId="0" applyNumberFormat="1" applyFont="1" applyFill="1" applyBorder="1" applyAlignment="1">
      <alignment vertical="top"/>
    </xf>
    <xf numFmtId="172" fontId="13" fillId="42" borderId="19" xfId="0" applyNumberFormat="1" applyFont="1" applyFill="1" applyBorder="1" applyAlignment="1">
      <alignment horizontal="center" vertical="center"/>
    </xf>
    <xf numFmtId="49" fontId="13" fillId="42" borderId="13" xfId="0" applyNumberFormat="1" applyFont="1" applyFill="1" applyBorder="1" applyAlignment="1">
      <alignment vertical="top"/>
    </xf>
    <xf numFmtId="49" fontId="13" fillId="63" borderId="10" xfId="0" applyNumberFormat="1" applyFont="1" applyFill="1" applyBorder="1" applyAlignment="1">
      <alignment horizontal="center" vertical="center"/>
    </xf>
    <xf numFmtId="172" fontId="6" fillId="35" borderId="10" xfId="45" applyNumberFormat="1" applyFont="1" applyFill="1" applyBorder="1" applyAlignment="1">
      <alignment horizontal="center" vertical="center"/>
      <protection/>
    </xf>
    <xf numFmtId="0" fontId="6" fillId="40" borderId="10" xfId="45" applyFont="1" applyFill="1" applyBorder="1" applyAlignment="1">
      <alignment horizontal="center" vertical="center"/>
      <protection/>
    </xf>
    <xf numFmtId="0" fontId="6" fillId="40" borderId="12" xfId="45" applyFont="1" applyFill="1" applyBorder="1" applyAlignment="1">
      <alignment horizontal="center" vertical="center"/>
      <protection/>
    </xf>
    <xf numFmtId="0" fontId="6" fillId="40" borderId="26" xfId="45" applyFont="1" applyFill="1" applyBorder="1" applyAlignment="1">
      <alignment horizontal="center" vertical="center"/>
      <protection/>
    </xf>
    <xf numFmtId="0" fontId="6" fillId="40" borderId="10" xfId="45" applyFont="1" applyFill="1" applyBorder="1" applyAlignment="1">
      <alignment horizontal="center" vertical="center" wrapText="1"/>
      <protection/>
    </xf>
    <xf numFmtId="0" fontId="13" fillId="35" borderId="11" xfId="46" applyFont="1" applyFill="1" applyBorder="1" applyAlignment="1">
      <alignment horizontal="center" vertical="center"/>
      <protection/>
    </xf>
    <xf numFmtId="172" fontId="2" fillId="35" borderId="11" xfId="46" applyNumberFormat="1" applyFont="1" applyFill="1" applyBorder="1" applyAlignment="1">
      <alignment horizontal="center" vertical="center"/>
      <protection/>
    </xf>
    <xf numFmtId="0" fontId="13" fillId="46" borderId="10" xfId="0" applyFont="1" applyFill="1" applyBorder="1" applyAlignment="1">
      <alignment horizontal="left" vertical="center" wrapText="1"/>
    </xf>
    <xf numFmtId="49" fontId="13" fillId="63" borderId="10" xfId="0" applyNumberFormat="1" applyFont="1" applyFill="1" applyBorder="1" applyAlignment="1">
      <alignment horizontal="center" vertical="center" wrapText="1"/>
    </xf>
    <xf numFmtId="0" fontId="13" fillId="0" borderId="41" xfId="45" applyFont="1" applyFill="1" applyBorder="1" applyAlignment="1">
      <alignment horizontal="center" vertical="center" wrapText="1"/>
      <protection/>
    </xf>
    <xf numFmtId="172" fontId="2" fillId="35" borderId="22" xfId="45" applyNumberFormat="1" applyFont="1" applyFill="1" applyBorder="1" applyAlignment="1">
      <alignment horizontal="center" vertical="center"/>
      <protection/>
    </xf>
    <xf numFmtId="2" fontId="2" fillId="0" borderId="35" xfId="45" applyNumberFormat="1" applyFont="1" applyFill="1" applyBorder="1" applyAlignment="1">
      <alignment horizontal="center" vertical="center"/>
      <protection/>
    </xf>
    <xf numFmtId="0" fontId="13" fillId="35" borderId="10" xfId="45" applyFont="1" applyFill="1" applyBorder="1" applyAlignment="1">
      <alignment horizontal="center" vertical="center" wrapText="1"/>
      <protection/>
    </xf>
    <xf numFmtId="0" fontId="2" fillId="35" borderId="10" xfId="45" applyFont="1" applyFill="1" applyBorder="1" applyAlignment="1">
      <alignment horizontal="center" vertical="center" wrapText="1"/>
      <protection/>
    </xf>
    <xf numFmtId="0" fontId="13" fillId="0" borderId="10" xfId="45" applyFont="1" applyFill="1" applyBorder="1" applyAlignment="1">
      <alignment horizontal="center" vertical="center" wrapText="1"/>
      <protection/>
    </xf>
    <xf numFmtId="172" fontId="2" fillId="0" borderId="10" xfId="45" applyNumberFormat="1" applyFont="1" applyFill="1" applyBorder="1" applyAlignment="1">
      <alignment horizontal="center" vertical="center"/>
      <protection/>
    </xf>
    <xf numFmtId="0" fontId="13" fillId="0" borderId="38" xfId="45" applyFont="1" applyFill="1" applyBorder="1" applyAlignment="1">
      <alignment horizontal="center" vertical="center"/>
      <protection/>
    </xf>
    <xf numFmtId="0" fontId="6" fillId="0" borderId="18" xfId="45" applyFont="1" applyFill="1" applyBorder="1" applyAlignment="1">
      <alignment vertical="center" wrapText="1"/>
      <protection/>
    </xf>
    <xf numFmtId="49" fontId="6" fillId="0" borderId="10" xfId="0" applyNumberFormat="1" applyFont="1" applyFill="1" applyBorder="1" applyAlignment="1">
      <alignment vertical="center"/>
    </xf>
    <xf numFmtId="172" fontId="6" fillId="51" borderId="10" xfId="0" applyNumberFormat="1" applyFont="1" applyFill="1" applyBorder="1" applyAlignment="1">
      <alignment horizontal="center" vertical="center"/>
    </xf>
    <xf numFmtId="172" fontId="2" fillId="35" borderId="15" xfId="45" applyNumberFormat="1" applyFont="1" applyFill="1" applyBorder="1" applyAlignment="1">
      <alignment horizontal="center" vertical="center"/>
      <protection/>
    </xf>
    <xf numFmtId="0" fontId="6" fillId="35" borderId="15" xfId="45" applyFont="1" applyFill="1" applyBorder="1" applyAlignment="1">
      <alignment horizontal="center" vertical="center"/>
      <protection/>
    </xf>
    <xf numFmtId="172" fontId="6" fillId="34" borderId="10" xfId="0" applyNumberFormat="1" applyFont="1" applyFill="1" applyBorder="1" applyAlignment="1">
      <alignment vertical="center"/>
    </xf>
    <xf numFmtId="0" fontId="3" fillId="0" borderId="11" xfId="45" applyFont="1" applyBorder="1" applyAlignment="1">
      <alignment horizontal="center" vertical="center"/>
      <protection/>
    </xf>
    <xf numFmtId="172" fontId="2" fillId="34" borderId="11" xfId="45" applyNumberFormat="1" applyFont="1" applyFill="1" applyBorder="1" applyAlignment="1">
      <alignment horizontal="center" vertical="center"/>
      <protection/>
    </xf>
    <xf numFmtId="0" fontId="6" fillId="35" borderId="10" xfId="45" applyFont="1" applyFill="1" applyBorder="1" applyAlignment="1">
      <alignment horizontal="center" vertical="center"/>
      <protection/>
    </xf>
    <xf numFmtId="172" fontId="6" fillId="34" borderId="10" xfId="0" applyNumberFormat="1" applyFont="1" applyFill="1" applyBorder="1" applyAlignment="1">
      <alignment vertical="top" wrapText="1"/>
    </xf>
    <xf numFmtId="49" fontId="13" fillId="63" borderId="33" xfId="0" applyNumberFormat="1" applyFont="1" applyFill="1" applyBorder="1" applyAlignment="1">
      <alignment horizontal="center" vertical="center"/>
    </xf>
    <xf numFmtId="172" fontId="6" fillId="54" borderId="10" xfId="0" applyNumberFormat="1" applyFont="1" applyFill="1" applyBorder="1" applyAlignment="1">
      <alignment horizontal="center" vertical="center"/>
    </xf>
    <xf numFmtId="0" fontId="6" fillId="35" borderId="16" xfId="46" applyFont="1" applyFill="1" applyBorder="1" applyAlignment="1">
      <alignment horizontal="center" vertical="center"/>
      <protection/>
    </xf>
    <xf numFmtId="172" fontId="6" fillId="34" borderId="11" xfId="45" applyNumberFormat="1" applyFont="1" applyFill="1" applyBorder="1" applyAlignment="1">
      <alignment horizontal="center" vertical="center"/>
      <protection/>
    </xf>
    <xf numFmtId="2" fontId="6" fillId="54" borderId="10" xfId="0" applyNumberFormat="1" applyFont="1" applyFill="1" applyBorder="1" applyAlignment="1">
      <alignment horizontal="center" vertical="center"/>
    </xf>
    <xf numFmtId="0" fontId="13" fillId="56" borderId="10" xfId="0" applyFont="1" applyFill="1" applyBorder="1" applyAlignment="1">
      <alignment horizontal="right" vertical="center"/>
    </xf>
    <xf numFmtId="172" fontId="13" fillId="56" borderId="10" xfId="0" applyNumberFormat="1" applyFont="1" applyFill="1" applyBorder="1" applyAlignment="1">
      <alignment horizontal="center" vertical="center"/>
    </xf>
    <xf numFmtId="172" fontId="6" fillId="35" borderId="11" xfId="45" applyNumberFormat="1" applyFont="1" applyFill="1" applyBorder="1" applyAlignment="1">
      <alignment horizontal="center" vertical="center"/>
      <protection/>
    </xf>
    <xf numFmtId="172" fontId="6" fillId="0" borderId="11" xfId="45" applyNumberFormat="1" applyFont="1" applyFill="1" applyBorder="1" applyAlignment="1">
      <alignment horizontal="center" vertical="center"/>
      <protection/>
    </xf>
    <xf numFmtId="178" fontId="6" fillId="0" borderId="11" xfId="45" applyNumberFormat="1" applyFont="1" applyFill="1" applyBorder="1" applyAlignment="1">
      <alignment horizontal="center" vertical="center"/>
      <protection/>
    </xf>
    <xf numFmtId="178" fontId="6" fillId="35" borderId="11" xfId="45" applyNumberFormat="1" applyFont="1" applyFill="1" applyBorder="1" applyAlignment="1">
      <alignment horizontal="center" vertical="center"/>
      <protection/>
    </xf>
    <xf numFmtId="172" fontId="6" fillId="35" borderId="23" xfId="45" applyNumberFormat="1" applyFont="1" applyFill="1" applyBorder="1" applyAlignment="1">
      <alignment horizontal="center" vertical="center"/>
      <protection/>
    </xf>
    <xf numFmtId="178" fontId="2" fillId="35" borderId="10" xfId="45" applyNumberFormat="1" applyFont="1" applyFill="1" applyBorder="1" applyAlignment="1">
      <alignment horizontal="center" vertical="center"/>
      <protection/>
    </xf>
    <xf numFmtId="172" fontId="6" fillId="54" borderId="10" xfId="45" applyNumberFormat="1" applyFont="1" applyFill="1" applyBorder="1" applyAlignment="1">
      <alignment horizontal="center" vertical="center"/>
      <protection/>
    </xf>
    <xf numFmtId="172" fontId="6" fillId="54" borderId="18" xfId="45" applyNumberFormat="1" applyFont="1" applyFill="1" applyBorder="1" applyAlignment="1">
      <alignment horizontal="center" vertical="center"/>
      <protection/>
    </xf>
    <xf numFmtId="178" fontId="2" fillId="54" borderId="10" xfId="45" applyNumberFormat="1" applyFont="1" applyFill="1" applyBorder="1" applyAlignment="1">
      <alignment horizontal="center" vertical="center"/>
      <protection/>
    </xf>
    <xf numFmtId="178" fontId="6" fillId="54" borderId="10" xfId="45" applyNumberFormat="1" applyFont="1" applyFill="1" applyBorder="1" applyAlignment="1">
      <alignment horizontal="center" vertical="center"/>
      <protection/>
    </xf>
    <xf numFmtId="0" fontId="3" fillId="34" borderId="16" xfId="45" applyFont="1" applyFill="1" applyBorder="1" applyAlignment="1">
      <alignment horizontal="center" vertical="center" wrapText="1"/>
      <protection/>
    </xf>
    <xf numFmtId="172" fontId="6" fillId="40" borderId="24" xfId="45" applyNumberFormat="1" applyFont="1" applyFill="1" applyBorder="1" applyAlignment="1">
      <alignment horizontal="center" vertical="center"/>
      <protection/>
    </xf>
    <xf numFmtId="178" fontId="6" fillId="40" borderId="32" xfId="45" applyNumberFormat="1" applyFont="1" applyFill="1" applyBorder="1" applyAlignment="1">
      <alignment horizontal="center" vertical="center"/>
      <protection/>
    </xf>
    <xf numFmtId="0" fontId="3" fillId="34" borderId="10" xfId="45" applyFont="1" applyFill="1" applyBorder="1" applyAlignment="1">
      <alignment horizontal="center" vertical="center" wrapText="1"/>
      <protection/>
    </xf>
    <xf numFmtId="172" fontId="6" fillId="40" borderId="11" xfId="45" applyNumberFormat="1" applyFont="1" applyFill="1" applyBorder="1" applyAlignment="1">
      <alignment horizontal="center" vertical="center"/>
      <protection/>
    </xf>
    <xf numFmtId="178" fontId="6" fillId="40" borderId="23" xfId="45" applyNumberFormat="1" applyFont="1" applyFill="1" applyBorder="1" applyAlignment="1">
      <alignment horizontal="center" vertical="center"/>
      <protection/>
    </xf>
    <xf numFmtId="0" fontId="6" fillId="46" borderId="18" xfId="0" applyFont="1" applyFill="1" applyBorder="1" applyAlignment="1">
      <alignment wrapText="1"/>
    </xf>
    <xf numFmtId="0" fontId="6" fillId="46" borderId="19" xfId="0" applyFont="1" applyFill="1" applyBorder="1" applyAlignment="1">
      <alignment wrapText="1"/>
    </xf>
    <xf numFmtId="0" fontId="6" fillId="46" borderId="13" xfId="0" applyFont="1" applyFill="1" applyBorder="1" applyAlignment="1">
      <alignment wrapText="1"/>
    </xf>
    <xf numFmtId="0" fontId="6" fillId="46" borderId="10" xfId="0" applyFont="1" applyFill="1" applyBorder="1" applyAlignment="1">
      <alignment wrapText="1"/>
    </xf>
    <xf numFmtId="172" fontId="6" fillId="57" borderId="10" xfId="0" applyNumberFormat="1" applyFont="1" applyFill="1" applyBorder="1" applyAlignment="1">
      <alignment horizontal="center" vertical="center"/>
    </xf>
    <xf numFmtId="172" fontId="2" fillId="51" borderId="15" xfId="45" applyNumberFormat="1" applyFont="1" applyFill="1" applyBorder="1" applyAlignment="1">
      <alignment horizontal="center" vertical="center"/>
      <protection/>
    </xf>
    <xf numFmtId="178" fontId="2" fillId="51" borderId="15" xfId="45" applyNumberFormat="1" applyFont="1" applyFill="1" applyBorder="1" applyAlignment="1">
      <alignment horizontal="center" vertical="center"/>
      <protection/>
    </xf>
    <xf numFmtId="0" fontId="3" fillId="46" borderId="10" xfId="45" applyFont="1" applyFill="1" applyBorder="1" applyAlignment="1">
      <alignment horizontal="left" vertical="top" wrapText="1"/>
      <protection/>
    </xf>
    <xf numFmtId="172" fontId="3" fillId="46" borderId="10" xfId="45" applyNumberFormat="1" applyFont="1" applyFill="1" applyBorder="1" applyAlignment="1">
      <alignment horizontal="center" vertical="center" wrapText="1"/>
      <protection/>
    </xf>
    <xf numFmtId="2" fontId="6" fillId="51" borderId="10" xfId="0" applyNumberFormat="1" applyFont="1" applyFill="1" applyBorder="1" applyAlignment="1">
      <alignment horizontal="center" vertical="center"/>
    </xf>
    <xf numFmtId="49" fontId="6" fillId="35" borderId="12" xfId="0" applyNumberFormat="1" applyFont="1" applyFill="1" applyBorder="1" applyAlignment="1">
      <alignment horizontal="center" vertical="center"/>
    </xf>
    <xf numFmtId="49" fontId="6" fillId="35" borderId="20" xfId="0" applyNumberFormat="1" applyFont="1" applyFill="1" applyBorder="1" applyAlignment="1">
      <alignment horizontal="center" vertical="center"/>
    </xf>
    <xf numFmtId="0" fontId="13" fillId="54" borderId="10" xfId="0" applyFont="1" applyFill="1" applyBorder="1" applyAlignment="1">
      <alignment horizontal="center" vertical="center"/>
    </xf>
    <xf numFmtId="49" fontId="6" fillId="40" borderId="44" xfId="45" applyNumberFormat="1" applyFont="1" applyFill="1" applyBorder="1" applyAlignment="1">
      <alignment horizontal="center" vertical="center" textRotation="90" wrapText="1"/>
      <protection/>
    </xf>
    <xf numFmtId="172" fontId="13" fillId="67" borderId="10" xfId="0" applyNumberFormat="1" applyFont="1" applyFill="1" applyBorder="1" applyAlignment="1">
      <alignment horizontal="center" vertical="center"/>
    </xf>
    <xf numFmtId="0" fontId="6" fillId="0" borderId="33" xfId="0" applyFont="1" applyFill="1" applyBorder="1" applyAlignment="1">
      <alignment vertical="center" wrapText="1"/>
    </xf>
    <xf numFmtId="49" fontId="6" fillId="54"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2" fillId="0" borderId="13" xfId="0" applyFont="1" applyBorder="1" applyAlignment="1">
      <alignment/>
    </xf>
    <xf numFmtId="49" fontId="13" fillId="64" borderId="10" xfId="0" applyNumberFormat="1" applyFont="1" applyFill="1" applyBorder="1" applyAlignment="1">
      <alignment horizontal="center" vertical="center"/>
    </xf>
    <xf numFmtId="49" fontId="13" fillId="54" borderId="10" xfId="0" applyNumberFormat="1" applyFont="1" applyFill="1" applyBorder="1" applyAlignment="1">
      <alignment horizontal="center" vertical="center"/>
    </xf>
    <xf numFmtId="0" fontId="6" fillId="0" borderId="32" xfId="45" applyFont="1" applyFill="1" applyBorder="1" applyAlignment="1">
      <alignment vertical="center" wrapText="1"/>
      <protection/>
    </xf>
    <xf numFmtId="0" fontId="13" fillId="0" borderId="24" xfId="45" applyFont="1" applyFill="1" applyBorder="1" applyAlignment="1">
      <alignment horizontal="center" vertical="center"/>
      <protection/>
    </xf>
    <xf numFmtId="172" fontId="6" fillId="0" borderId="15" xfId="0" applyNumberFormat="1" applyFont="1" applyFill="1" applyBorder="1" applyAlignment="1">
      <alignment horizontal="center" vertical="center"/>
    </xf>
    <xf numFmtId="0" fontId="6" fillId="0" borderId="45" xfId="45" applyFont="1" applyFill="1" applyBorder="1" applyAlignment="1">
      <alignment vertical="center" wrapText="1"/>
      <protection/>
    </xf>
    <xf numFmtId="49" fontId="13" fillId="0" borderId="41" xfId="45" applyNumberFormat="1" applyFont="1" applyFill="1" applyBorder="1" applyAlignment="1">
      <alignment horizontal="center" vertical="center" wrapText="1"/>
      <protection/>
    </xf>
    <xf numFmtId="172" fontId="2" fillId="0" borderId="35" xfId="45" applyNumberFormat="1" applyFont="1" applyFill="1" applyBorder="1" applyAlignment="1">
      <alignment horizontal="center" vertical="center"/>
      <protection/>
    </xf>
    <xf numFmtId="172" fontId="2" fillId="0" borderId="24" xfId="45" applyNumberFormat="1" applyFont="1" applyFill="1" applyBorder="1" applyAlignment="1">
      <alignment horizontal="center" vertical="center"/>
      <protection/>
    </xf>
    <xf numFmtId="0" fontId="3" fillId="35" borderId="15" xfId="45" applyFont="1" applyFill="1" applyBorder="1" applyAlignment="1">
      <alignment horizontal="center" vertical="center"/>
      <protection/>
    </xf>
    <xf numFmtId="0" fontId="6" fillId="35" borderId="10" xfId="45" applyFont="1" applyFill="1" applyBorder="1" applyAlignment="1">
      <alignment horizontal="center" vertical="center" wrapText="1"/>
      <protection/>
    </xf>
    <xf numFmtId="172" fontId="6" fillId="40" borderId="16" xfId="45" applyNumberFormat="1" applyFont="1" applyFill="1" applyBorder="1" applyAlignment="1">
      <alignment horizontal="center" vertical="center"/>
      <protection/>
    </xf>
    <xf numFmtId="172" fontId="6" fillId="40" borderId="10" xfId="45" applyNumberFormat="1" applyFont="1" applyFill="1" applyBorder="1" applyAlignment="1">
      <alignment horizontal="center" vertical="center"/>
      <protection/>
    </xf>
    <xf numFmtId="178" fontId="6" fillId="40" borderId="25" xfId="45" applyNumberFormat="1" applyFont="1" applyFill="1" applyBorder="1" applyAlignment="1">
      <alignment horizontal="center" vertical="center"/>
      <protection/>
    </xf>
    <xf numFmtId="178" fontId="6" fillId="40" borderId="18" xfId="45" applyNumberFormat="1" applyFont="1" applyFill="1" applyBorder="1" applyAlignment="1">
      <alignment horizontal="center" vertical="center"/>
      <protection/>
    </xf>
    <xf numFmtId="0" fontId="6" fillId="35" borderId="10" xfId="0" applyFont="1" applyFill="1" applyBorder="1" applyAlignment="1">
      <alignment vertical="center"/>
    </xf>
    <xf numFmtId="1" fontId="6" fillId="35" borderId="10" xfId="0" applyNumberFormat="1" applyFont="1" applyFill="1" applyBorder="1" applyAlignment="1">
      <alignment horizontal="center" vertical="center"/>
    </xf>
    <xf numFmtId="172" fontId="6" fillId="54" borderId="16" xfId="45" applyNumberFormat="1" applyFont="1" applyFill="1" applyBorder="1" applyAlignment="1">
      <alignment horizontal="center" vertical="center"/>
      <protection/>
    </xf>
    <xf numFmtId="178" fontId="6" fillId="54" borderId="16" xfId="45" applyNumberFormat="1" applyFont="1" applyFill="1" applyBorder="1" applyAlignment="1">
      <alignment horizontal="center" vertical="center"/>
      <protection/>
    </xf>
    <xf numFmtId="0" fontId="6" fillId="35" borderId="16" xfId="45" applyFont="1" applyFill="1" applyBorder="1" applyAlignment="1">
      <alignment horizontal="center" vertical="center" wrapText="1"/>
      <protection/>
    </xf>
    <xf numFmtId="0" fontId="6" fillId="51" borderId="21" xfId="0" applyFont="1" applyFill="1" applyBorder="1" applyAlignment="1">
      <alignment horizontal="left" vertical="top" wrapText="1"/>
    </xf>
    <xf numFmtId="0" fontId="6" fillId="51" borderId="10" xfId="0" applyFont="1" applyFill="1" applyBorder="1" applyAlignment="1">
      <alignment horizontal="left" vertical="top" wrapText="1"/>
    </xf>
    <xf numFmtId="0" fontId="3" fillId="51" borderId="12" xfId="45" applyFont="1" applyFill="1" applyBorder="1" applyAlignment="1">
      <alignment horizontal="center" vertical="center"/>
      <protection/>
    </xf>
    <xf numFmtId="0" fontId="3" fillId="51" borderId="10" xfId="45" applyFont="1" applyFill="1" applyBorder="1" applyAlignment="1">
      <alignment horizontal="center" vertical="center"/>
      <protection/>
    </xf>
    <xf numFmtId="0" fontId="2" fillId="0" borderId="10" xfId="0" applyFont="1" applyFill="1" applyBorder="1" applyAlignment="1">
      <alignment vertical="center" wrapText="1"/>
    </xf>
    <xf numFmtId="49" fontId="6" fillId="35" borderId="12" xfId="0" applyNumberFormat="1" applyFont="1" applyFill="1" applyBorder="1" applyAlignment="1">
      <alignment horizontal="center" vertical="center"/>
    </xf>
    <xf numFmtId="1" fontId="2" fillId="34" borderId="10" xfId="0" applyNumberFormat="1" applyFont="1" applyFill="1" applyBorder="1" applyAlignment="1">
      <alignment horizontal="left" vertical="center" wrapText="1"/>
    </xf>
    <xf numFmtId="0" fontId="2" fillId="0" borderId="12" xfId="0" applyFont="1" applyBorder="1" applyAlignment="1">
      <alignment vertical="center" wrapText="1"/>
    </xf>
    <xf numFmtId="0" fontId="3" fillId="50" borderId="10" xfId="0" applyFont="1" applyFill="1" applyBorder="1" applyAlignment="1">
      <alignment horizontal="center" vertical="center" wrapText="1"/>
    </xf>
    <xf numFmtId="172" fontId="3" fillId="50" borderId="10"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172" fontId="2" fillId="0" borderId="12"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13" fillId="0" borderId="11" xfId="0" applyFont="1" applyFill="1" applyBorder="1" applyAlignment="1">
      <alignment horizontal="center" vertical="center"/>
    </xf>
    <xf numFmtId="0" fontId="2" fillId="34" borderId="10" xfId="0" applyNumberFormat="1" applyFont="1" applyFill="1" applyBorder="1" applyAlignment="1">
      <alignment horizontal="center" vertical="center" wrapText="1"/>
    </xf>
    <xf numFmtId="0" fontId="13" fillId="40" borderId="11" xfId="0" applyFont="1" applyFill="1" applyBorder="1" applyAlignment="1">
      <alignment horizontal="center" vertical="center" wrapText="1"/>
    </xf>
    <xf numFmtId="172" fontId="2" fillId="34" borderId="10" xfId="0" applyNumberFormat="1" applyFont="1" applyFill="1" applyBorder="1" applyAlignment="1" applyProtection="1">
      <alignment horizontal="center" vertical="center" wrapText="1"/>
      <protection locked="0"/>
    </xf>
    <xf numFmtId="172" fontId="2" fillId="0" borderId="10" xfId="0" applyNumberFormat="1" applyFont="1" applyFill="1" applyBorder="1" applyAlignment="1">
      <alignment horizontal="center" vertical="center"/>
    </xf>
    <xf numFmtId="49" fontId="3" fillId="50" borderId="10" xfId="0" applyNumberFormat="1" applyFont="1" applyFill="1" applyBorder="1" applyAlignment="1">
      <alignment horizontal="center" vertical="center"/>
    </xf>
    <xf numFmtId="172" fontId="3" fillId="50" borderId="10" xfId="0" applyNumberFormat="1" applyFont="1" applyFill="1" applyBorder="1" applyAlignment="1">
      <alignment horizontal="center" vertical="center"/>
    </xf>
    <xf numFmtId="172" fontId="3" fillId="45" borderId="13" xfId="0" applyNumberFormat="1" applyFont="1" applyFill="1" applyBorder="1" applyAlignment="1">
      <alignment horizontal="center" vertical="center"/>
    </xf>
    <xf numFmtId="49" fontId="2" fillId="35" borderId="12" xfId="0" applyNumberFormat="1" applyFont="1" applyFill="1" applyBorder="1" applyAlignment="1">
      <alignment horizontal="left" vertical="center" wrapText="1"/>
    </xf>
    <xf numFmtId="49" fontId="3" fillId="52" borderId="10" xfId="0" applyNumberFormat="1" applyFont="1" applyFill="1" applyBorder="1" applyAlignment="1">
      <alignment horizontal="center" vertical="center"/>
    </xf>
    <xf numFmtId="172" fontId="3" fillId="52" borderId="10"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172" fontId="3" fillId="37" borderId="10"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xf>
    <xf numFmtId="49" fontId="2" fillId="35" borderId="10" xfId="0" applyNumberFormat="1" applyFont="1" applyFill="1" applyBorder="1" applyAlignment="1">
      <alignment vertical="center" wrapText="1"/>
    </xf>
    <xf numFmtId="0" fontId="2" fillId="35" borderId="15"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35" borderId="11" xfId="0" applyNumberFormat="1" applyFont="1" applyFill="1" applyBorder="1" applyAlignment="1">
      <alignment horizontal="center" vertical="center" wrapText="1"/>
    </xf>
    <xf numFmtId="0" fontId="3" fillId="50" borderId="10" xfId="0" applyFont="1" applyFill="1" applyBorder="1" applyAlignment="1">
      <alignment vertical="center"/>
    </xf>
    <xf numFmtId="172" fontId="13" fillId="56" borderId="10" xfId="0" applyNumberFormat="1" applyFont="1" applyFill="1" applyBorder="1" applyAlignment="1">
      <alignment horizontal="center" vertical="top"/>
    </xf>
    <xf numFmtId="172" fontId="3" fillId="36" borderId="10" xfId="0" applyNumberFormat="1" applyFont="1" applyFill="1" applyBorder="1" applyAlignment="1">
      <alignment horizontal="center" vertical="center"/>
    </xf>
    <xf numFmtId="49" fontId="6" fillId="0" borderId="34" xfId="0" applyNumberFormat="1" applyFont="1" applyFill="1" applyBorder="1" applyAlignment="1">
      <alignment horizontal="left" vertical="center" wrapText="1"/>
    </xf>
    <xf numFmtId="0" fontId="6" fillId="35" borderId="11" xfId="0" applyNumberFormat="1" applyFont="1" applyFill="1" applyBorder="1" applyAlignment="1">
      <alignment horizontal="center" vertical="center" wrapText="1"/>
    </xf>
    <xf numFmtId="1" fontId="2" fillId="34" borderId="12" xfId="0" applyNumberFormat="1" applyFont="1" applyFill="1" applyBorder="1" applyAlignment="1">
      <alignment horizontal="left" vertical="center" wrapText="1"/>
    </xf>
    <xf numFmtId="1" fontId="2" fillId="35" borderId="12"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6" fillId="0" borderId="36" xfId="0" applyFont="1" applyFill="1" applyBorder="1" applyAlignment="1">
      <alignment horizontal="left" vertical="center" wrapText="1"/>
    </xf>
    <xf numFmtId="49" fontId="3" fillId="36"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72" fontId="2" fillId="0" borderId="46" xfId="0" applyNumberFormat="1" applyFont="1" applyBorder="1" applyAlignment="1">
      <alignment horizontal="center" vertical="top"/>
    </xf>
    <xf numFmtId="172" fontId="2" fillId="35" borderId="11" xfId="46" applyNumberFormat="1" applyFont="1" applyFill="1" applyBorder="1" applyAlignment="1">
      <alignment horizontal="center" vertical="top"/>
      <protection/>
    </xf>
    <xf numFmtId="172" fontId="2" fillId="0" borderId="46" xfId="0" applyNumberFormat="1" applyFont="1" applyBorder="1" applyAlignment="1">
      <alignment horizontal="center" vertical="center"/>
    </xf>
    <xf numFmtId="0" fontId="3" fillId="68" borderId="10" xfId="0" applyFont="1" applyFill="1" applyBorder="1" applyAlignment="1">
      <alignment horizontal="center" vertical="center"/>
    </xf>
    <xf numFmtId="172" fontId="3" fillId="68" borderId="10" xfId="0" applyNumberFormat="1" applyFont="1" applyFill="1" applyBorder="1" applyAlignment="1">
      <alignment horizontal="center" vertical="center"/>
    </xf>
    <xf numFmtId="172" fontId="2" fillId="68"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2" xfId="0" applyNumberFormat="1" applyFont="1" applyFill="1" applyBorder="1" applyAlignment="1">
      <alignment horizontal="left" vertical="center" wrapText="1"/>
    </xf>
    <xf numFmtId="49" fontId="2" fillId="35" borderId="10" xfId="0" applyNumberFormat="1" applyFont="1" applyFill="1" applyBorder="1" applyAlignment="1">
      <alignment horizontal="center" vertical="center"/>
    </xf>
    <xf numFmtId="172" fontId="2" fillId="0" borderId="46" xfId="0" applyNumberFormat="1" applyFont="1" applyFill="1" applyBorder="1" applyAlignment="1">
      <alignment horizontal="center" vertical="center"/>
    </xf>
    <xf numFmtId="172" fontId="2" fillId="0" borderId="10" xfId="0" applyNumberFormat="1" applyFont="1" applyBorder="1" applyAlignment="1">
      <alignment horizontal="left" vertical="center" wrapText="1"/>
    </xf>
    <xf numFmtId="172" fontId="3" fillId="42" borderId="10" xfId="0" applyNumberFormat="1" applyFont="1" applyFill="1" applyBorder="1" applyAlignment="1">
      <alignment horizontal="center" vertical="center"/>
    </xf>
    <xf numFmtId="0" fontId="13" fillId="0" borderId="46" xfId="0" applyFont="1" applyBorder="1" applyAlignment="1">
      <alignment horizontal="center" vertical="top"/>
    </xf>
    <xf numFmtId="172" fontId="2" fillId="35" borderId="11" xfId="46" applyNumberFormat="1" applyFont="1" applyFill="1" applyBorder="1" applyAlignment="1">
      <alignment horizontal="center" vertical="top" wrapText="1"/>
      <protection/>
    </xf>
    <xf numFmtId="172" fontId="6" fillId="0" borderId="46" xfId="0" applyNumberFormat="1" applyFont="1" applyFill="1" applyBorder="1" applyAlignment="1">
      <alignment horizontal="center" vertical="top"/>
    </xf>
    <xf numFmtId="0" fontId="13" fillId="0" borderId="46" xfId="0" applyFont="1" applyBorder="1" applyAlignment="1">
      <alignment horizontal="center" vertical="top" wrapText="1"/>
    </xf>
    <xf numFmtId="172" fontId="2" fillId="35" borderId="16" xfId="46" applyNumberFormat="1" applyFont="1" applyFill="1" applyBorder="1" applyAlignment="1">
      <alignment horizontal="center" vertical="top"/>
      <protection/>
    </xf>
    <xf numFmtId="172" fontId="2" fillId="35" borderId="10" xfId="46" applyNumberFormat="1" applyFont="1" applyFill="1" applyBorder="1" applyAlignment="1">
      <alignment horizontal="center" vertical="top"/>
      <protection/>
    </xf>
    <xf numFmtId="172" fontId="6" fillId="0" borderId="0" xfId="0" applyNumberFormat="1" applyFont="1" applyFill="1" applyBorder="1" applyAlignment="1">
      <alignment horizontal="center" vertical="top"/>
    </xf>
    <xf numFmtId="172" fontId="6" fillId="0" borderId="46" xfId="0" applyNumberFormat="1" applyFont="1" applyBorder="1" applyAlignment="1">
      <alignment horizontal="center" vertical="center"/>
    </xf>
    <xf numFmtId="172" fontId="6" fillId="35" borderId="11" xfId="46" applyNumberFormat="1" applyFont="1" applyFill="1" applyBorder="1" applyAlignment="1">
      <alignment horizontal="center" vertical="top"/>
      <protection/>
    </xf>
    <xf numFmtId="172" fontId="6" fillId="0" borderId="46" xfId="0" applyNumberFormat="1" applyFont="1" applyBorder="1" applyAlignment="1">
      <alignment horizontal="center" vertical="top"/>
    </xf>
    <xf numFmtId="172" fontId="6" fillId="0" borderId="47" xfId="0" applyNumberFormat="1" applyFont="1" applyBorder="1" applyAlignment="1">
      <alignment horizontal="center" vertical="top"/>
    </xf>
    <xf numFmtId="172" fontId="6" fillId="35" borderId="10" xfId="46" applyNumberFormat="1" applyFont="1" applyFill="1" applyBorder="1" applyAlignment="1">
      <alignment horizontal="center" vertical="top"/>
      <protection/>
    </xf>
    <xf numFmtId="172" fontId="6" fillId="0" borderId="10" xfId="0" applyNumberFormat="1" applyFont="1" applyBorder="1" applyAlignment="1">
      <alignment horizontal="center" vertical="top"/>
    </xf>
    <xf numFmtId="172" fontId="2" fillId="0" borderId="10" xfId="0" applyNumberFormat="1" applyFont="1" applyFill="1" applyBorder="1" applyAlignment="1">
      <alignment horizontal="center" vertical="top"/>
    </xf>
    <xf numFmtId="172" fontId="2" fillId="35" borderId="23" xfId="46" applyNumberFormat="1" applyFont="1" applyFill="1" applyBorder="1" applyAlignment="1">
      <alignment horizontal="center" vertical="top"/>
      <protection/>
    </xf>
    <xf numFmtId="172" fontId="3" fillId="52" borderId="10" xfId="0" applyNumberFormat="1" applyFont="1" applyFill="1" applyBorder="1" applyAlignment="1">
      <alignment horizontal="center" vertical="center"/>
    </xf>
    <xf numFmtId="172" fontId="6" fillId="35" borderId="11" xfId="46" applyNumberFormat="1" applyFont="1" applyFill="1" applyBorder="1" applyAlignment="1">
      <alignment horizontal="center" vertical="center"/>
      <protection/>
    </xf>
    <xf numFmtId="172" fontId="2" fillId="57" borderId="10" xfId="0" applyNumberFormat="1" applyFont="1" applyFill="1" applyBorder="1" applyAlignment="1">
      <alignment horizontal="center" vertical="center"/>
    </xf>
    <xf numFmtId="0" fontId="3" fillId="57" borderId="10" xfId="0" applyFont="1" applyFill="1" applyBorder="1" applyAlignment="1">
      <alignment horizontal="center" vertical="center"/>
    </xf>
    <xf numFmtId="0" fontId="3" fillId="0" borderId="46" xfId="0" applyFont="1" applyBorder="1" applyAlignment="1">
      <alignment horizontal="center" vertical="center"/>
    </xf>
    <xf numFmtId="172" fontId="2" fillId="0" borderId="46"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3" fillId="0" borderId="46" xfId="0" applyFont="1" applyBorder="1" applyAlignment="1">
      <alignment horizontal="center" vertical="center" wrapText="1"/>
    </xf>
    <xf numFmtId="0" fontId="13" fillId="35" borderId="10" xfId="46" applyFont="1" applyFill="1" applyBorder="1" applyAlignment="1">
      <alignment horizontal="center" vertical="center"/>
      <protection/>
    </xf>
    <xf numFmtId="172" fontId="6" fillId="35" borderId="10" xfId="46" applyNumberFormat="1" applyFont="1" applyFill="1" applyBorder="1" applyAlignment="1">
      <alignment horizontal="center" vertical="center"/>
      <protection/>
    </xf>
    <xf numFmtId="172" fontId="6" fillId="35" borderId="10" xfId="46" applyNumberFormat="1" applyFont="1" applyFill="1" applyBorder="1" applyAlignment="1">
      <alignment horizontal="center" vertical="center"/>
      <protection/>
    </xf>
    <xf numFmtId="172" fontId="2" fillId="0" borderId="10" xfId="0" applyNumberFormat="1" applyFont="1" applyFill="1" applyBorder="1" applyAlignment="1">
      <alignment horizontal="center" vertical="center" wrapText="1"/>
    </xf>
    <xf numFmtId="1" fontId="13" fillId="35" borderId="10" xfId="46" applyNumberFormat="1" applyFont="1" applyFill="1" applyBorder="1" applyAlignment="1">
      <alignment horizontal="center" vertical="center"/>
      <protection/>
    </xf>
    <xf numFmtId="172" fontId="2" fillId="35" borderId="10" xfId="46" applyNumberFormat="1" applyFont="1" applyFill="1" applyBorder="1" applyAlignment="1">
      <alignment horizontal="center" vertical="center"/>
      <protection/>
    </xf>
    <xf numFmtId="0" fontId="13" fillId="35" borderId="10" xfId="46" applyFont="1" applyFill="1" applyBorder="1" applyAlignment="1">
      <alignment horizontal="center" vertical="center" wrapText="1"/>
      <protection/>
    </xf>
    <xf numFmtId="2" fontId="2" fillId="0" borderId="10" xfId="0" applyNumberFormat="1" applyFont="1" applyFill="1" applyBorder="1" applyAlignment="1">
      <alignment horizontal="center" vertical="center" wrapText="1"/>
    </xf>
    <xf numFmtId="0" fontId="3" fillId="57" borderId="10" xfId="0" applyFont="1" applyFill="1" applyBorder="1" applyAlignment="1">
      <alignment horizontal="center" vertical="center" wrapText="1"/>
    </xf>
    <xf numFmtId="172" fontId="6" fillId="34" borderId="11" xfId="46" applyNumberFormat="1" applyFont="1" applyFill="1" applyBorder="1" applyAlignment="1">
      <alignment horizontal="center" vertical="top"/>
      <protection/>
    </xf>
    <xf numFmtId="1"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 fontId="3" fillId="35" borderId="11" xfId="46" applyNumberFormat="1" applyFont="1" applyFill="1" applyBorder="1" applyAlignment="1">
      <alignment horizontal="center" vertical="top" wrapText="1"/>
      <protection/>
    </xf>
    <xf numFmtId="172" fontId="2" fillId="0" borderId="10" xfId="0" applyNumberFormat="1" applyFont="1" applyBorder="1" applyAlignment="1">
      <alignment vertical="center"/>
    </xf>
    <xf numFmtId="172" fontId="2" fillId="0" borderId="46" xfId="0" applyNumberFormat="1" applyFont="1" applyBorder="1" applyAlignment="1">
      <alignment horizontal="left" vertical="top" wrapText="1"/>
    </xf>
    <xf numFmtId="172" fontId="2" fillId="0" borderId="46" xfId="0" applyNumberFormat="1" applyFont="1" applyBorder="1" applyAlignment="1">
      <alignment horizontal="left" vertical="top"/>
    </xf>
    <xf numFmtId="1" fontId="2" fillId="0" borderId="10" xfId="0" applyNumberFormat="1" applyFont="1" applyBorder="1" applyAlignment="1">
      <alignment horizontal="center" vertical="center"/>
    </xf>
    <xf numFmtId="172" fontId="2" fillId="35" borderId="46" xfId="0" applyNumberFormat="1" applyFont="1" applyFill="1" applyBorder="1" applyAlignment="1">
      <alignment horizontal="center" vertical="center"/>
    </xf>
    <xf numFmtId="0" fontId="2" fillId="35" borderId="10" xfId="0" applyNumberFormat="1" applyFont="1" applyFill="1" applyBorder="1" applyAlignment="1">
      <alignment horizontal="center" vertical="center"/>
    </xf>
    <xf numFmtId="0" fontId="2" fillId="68" borderId="10" xfId="0"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49" xfId="0" applyNumberFormat="1" applyFont="1" applyFill="1" applyBorder="1" applyAlignment="1">
      <alignment horizontal="center" vertical="center"/>
    </xf>
    <xf numFmtId="172" fontId="2" fillId="0" borderId="50" xfId="0" applyNumberFormat="1" applyFont="1" applyFill="1" applyBorder="1" applyAlignment="1">
      <alignment horizontal="center" vertical="center"/>
    </xf>
    <xf numFmtId="172" fontId="3" fillId="69"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172" fontId="2" fillId="54" borderId="10" xfId="0" applyNumberFormat="1" applyFont="1" applyFill="1" applyBorder="1" applyAlignment="1">
      <alignment vertical="center" wrapText="1"/>
    </xf>
    <xf numFmtId="172" fontId="2" fillId="51" borderId="10" xfId="46" applyNumberFormat="1" applyFont="1" applyFill="1" applyBorder="1" applyAlignment="1">
      <alignment horizontal="center" vertical="center"/>
      <protection/>
    </xf>
    <xf numFmtId="172" fontId="2" fillId="0" borderId="47" xfId="0" applyNumberFormat="1" applyFont="1" applyFill="1" applyBorder="1" applyAlignment="1">
      <alignment horizontal="center" vertical="center"/>
    </xf>
    <xf numFmtId="0" fontId="3" fillId="0" borderId="10" xfId="46" applyFont="1" applyBorder="1" applyAlignment="1">
      <alignment horizontal="center" vertical="top"/>
      <protection/>
    </xf>
    <xf numFmtId="0" fontId="3" fillId="34" borderId="10" xfId="46" applyFont="1" applyFill="1" applyBorder="1" applyAlignment="1">
      <alignment horizontal="center" vertical="top"/>
      <protection/>
    </xf>
    <xf numFmtId="172" fontId="2" fillId="51" borderId="12" xfId="46" applyNumberFormat="1" applyFont="1" applyFill="1" applyBorder="1" applyAlignment="1">
      <alignment horizontal="center" vertical="center"/>
      <protection/>
    </xf>
    <xf numFmtId="0" fontId="3" fillId="0" borderId="18" xfId="46" applyFont="1" applyBorder="1" applyAlignment="1">
      <alignment horizontal="center" vertical="top" wrapText="1"/>
      <protection/>
    </xf>
    <xf numFmtId="172" fontId="2" fillId="51" borderId="15" xfId="46" applyNumberFormat="1" applyFont="1" applyFill="1" applyBorder="1" applyAlignment="1">
      <alignment horizontal="center" vertical="center"/>
      <protection/>
    </xf>
    <xf numFmtId="0" fontId="3" fillId="56" borderId="10" xfId="0" applyFont="1" applyFill="1" applyBorder="1" applyAlignment="1">
      <alignment horizontal="center" vertical="center" wrapText="1"/>
    </xf>
    <xf numFmtId="172" fontId="3" fillId="67" borderId="10" xfId="0" applyNumberFormat="1" applyFont="1" applyFill="1" applyBorder="1" applyAlignment="1">
      <alignment horizontal="center" vertical="center"/>
    </xf>
    <xf numFmtId="172" fontId="2" fillId="0" borderId="10" xfId="0" applyNumberFormat="1" applyFont="1" applyBorder="1" applyAlignment="1">
      <alignment vertical="center" wrapText="1"/>
    </xf>
    <xf numFmtId="172" fontId="10" fillId="35" borderId="10" xfId="46" applyNumberFormat="1" applyFont="1" applyFill="1" applyBorder="1" applyAlignment="1">
      <alignment vertical="center" wrapText="1"/>
      <protection/>
    </xf>
    <xf numFmtId="172" fontId="6" fillId="35" borderId="10" xfId="46" applyNumberFormat="1" applyFont="1" applyFill="1" applyBorder="1" applyAlignment="1">
      <alignment vertical="center" wrapText="1"/>
      <protection/>
    </xf>
    <xf numFmtId="49" fontId="2" fillId="35" borderId="10" xfId="0" applyNumberFormat="1" applyFont="1" applyFill="1" applyBorder="1" applyAlignment="1">
      <alignment horizontal="center" vertical="center" wrapText="1"/>
    </xf>
    <xf numFmtId="1" fontId="2" fillId="0" borderId="11" xfId="46" applyNumberFormat="1" applyFont="1" applyFill="1" applyBorder="1" applyAlignment="1">
      <alignment horizontal="center" vertical="top" shrinkToFit="1"/>
      <protection/>
    </xf>
    <xf numFmtId="1" fontId="2" fillId="0" borderId="11" xfId="46" applyNumberFormat="1" applyFont="1" applyFill="1" applyBorder="1" applyAlignment="1">
      <alignment horizontal="center" vertical="top"/>
      <protection/>
    </xf>
    <xf numFmtId="172" fontId="2" fillId="35" borderId="10" xfId="46" applyNumberFormat="1" applyFont="1" applyFill="1" applyBorder="1" applyAlignment="1">
      <alignment horizontal="center" vertical="top" wrapText="1"/>
      <protection/>
    </xf>
    <xf numFmtId="1" fontId="2" fillId="0" borderId="10" xfId="46" applyNumberFormat="1" applyFont="1" applyFill="1" applyBorder="1" applyAlignment="1">
      <alignment horizontal="center" vertical="top"/>
      <protection/>
    </xf>
    <xf numFmtId="1" fontId="2" fillId="0" borderId="24" xfId="46" applyNumberFormat="1" applyFont="1" applyFill="1" applyBorder="1" applyAlignment="1">
      <alignment horizontal="left" vertical="top" wrapText="1"/>
      <protection/>
    </xf>
    <xf numFmtId="1" fontId="2" fillId="0" borderId="11" xfId="46" applyNumberFormat="1" applyFont="1" applyFill="1" applyBorder="1" applyAlignment="1">
      <alignment horizontal="left" vertical="top" wrapText="1"/>
      <protection/>
    </xf>
    <xf numFmtId="1" fontId="3" fillId="35" borderId="11" xfId="46" applyNumberFormat="1" applyFont="1" applyFill="1" applyBorder="1" applyAlignment="1">
      <alignment horizontal="center" vertical="center" wrapText="1"/>
      <protection/>
    </xf>
    <xf numFmtId="1" fontId="2" fillId="0" borderId="24" xfId="46" applyNumberFormat="1" applyFont="1" applyFill="1" applyBorder="1" applyAlignment="1">
      <alignment horizontal="center" vertical="top"/>
      <protection/>
    </xf>
    <xf numFmtId="172" fontId="2" fillId="35" borderId="24" xfId="46" applyNumberFormat="1" applyFont="1" applyFill="1" applyBorder="1" applyAlignment="1">
      <alignment horizontal="center" vertical="top"/>
      <protection/>
    </xf>
    <xf numFmtId="49" fontId="7" fillId="0" borderId="12" xfId="0" applyNumberFormat="1" applyFont="1" applyBorder="1" applyAlignment="1">
      <alignment horizontal="left" vertical="center" wrapText="1"/>
    </xf>
    <xf numFmtId="0" fontId="2" fillId="0" borderId="19" xfId="0" applyFont="1" applyBorder="1" applyAlignment="1">
      <alignment horizontal="center" vertical="center"/>
    </xf>
    <xf numFmtId="172" fontId="13" fillId="49" borderId="22" xfId="0" applyNumberFormat="1" applyFont="1" applyFill="1" applyBorder="1" applyAlignment="1">
      <alignment horizontal="center" vertical="center" wrapText="1"/>
    </xf>
    <xf numFmtId="172" fontId="2" fillId="0" borderId="10" xfId="0" applyNumberFormat="1" applyFont="1" applyFill="1" applyBorder="1" applyAlignment="1">
      <alignment horizontal="left" vertical="top" wrapText="1"/>
    </xf>
    <xf numFmtId="172" fontId="2" fillId="35" borderId="10" xfId="0" applyNumberFormat="1" applyFont="1" applyFill="1" applyBorder="1" applyAlignment="1">
      <alignment vertical="top" wrapText="1"/>
    </xf>
    <xf numFmtId="0" fontId="27" fillId="35" borderId="10" xfId="46" applyFont="1" applyFill="1" applyBorder="1" applyAlignment="1">
      <alignment horizontal="center" vertical="center"/>
      <protection/>
    </xf>
    <xf numFmtId="0" fontId="8" fillId="51" borderId="10" xfId="0" applyFont="1" applyFill="1" applyBorder="1" applyAlignment="1">
      <alignment horizontal="center" vertical="center" wrapText="1"/>
    </xf>
    <xf numFmtId="0" fontId="10" fillId="0" borderId="0" xfId="0" applyFont="1" applyBorder="1" applyAlignment="1">
      <alignment horizontal="center" vertical="center" wrapText="1"/>
    </xf>
    <xf numFmtId="172" fontId="10" fillId="48" borderId="11" xfId="0" applyNumberFormat="1" applyFont="1" applyFill="1" applyBorder="1" applyAlignment="1">
      <alignment horizontal="center" vertical="center"/>
    </xf>
    <xf numFmtId="0" fontId="7" fillId="0" borderId="0" xfId="0" applyFont="1" applyBorder="1" applyAlignment="1">
      <alignment horizontal="center" vertical="center"/>
    </xf>
    <xf numFmtId="172" fontId="10" fillId="0" borderId="34" xfId="0" applyNumberFormat="1" applyFont="1" applyFill="1" applyBorder="1" applyAlignment="1">
      <alignment horizontal="center" vertical="center"/>
    </xf>
    <xf numFmtId="0" fontId="7" fillId="0" borderId="16" xfId="40" applyFont="1" applyFill="1" applyBorder="1" applyAlignment="1">
      <alignment horizontal="left" vertical="top" wrapText="1"/>
      <protection/>
    </xf>
    <xf numFmtId="0" fontId="7" fillId="0" borderId="39" xfId="40" applyFont="1" applyFill="1" applyBorder="1" applyAlignment="1">
      <alignment horizontal="center" vertical="center" wrapText="1"/>
      <protection/>
    </xf>
    <xf numFmtId="172" fontId="10" fillId="0" borderId="32" xfId="0" applyNumberFormat="1" applyFont="1" applyFill="1" applyBorder="1" applyAlignment="1">
      <alignment horizontal="center" vertical="center"/>
    </xf>
    <xf numFmtId="172" fontId="7" fillId="35" borderId="10" xfId="0" applyNumberFormat="1" applyFont="1" applyFill="1" applyBorder="1" applyAlignment="1">
      <alignment vertical="center"/>
    </xf>
    <xf numFmtId="0" fontId="7" fillId="0" borderId="34" xfId="40" applyFont="1" applyFill="1" applyBorder="1" applyAlignment="1">
      <alignment horizontal="center" vertical="center" wrapText="1"/>
      <protection/>
    </xf>
    <xf numFmtId="0" fontId="7" fillId="0" borderId="51" xfId="40" applyFont="1" applyFill="1" applyBorder="1" applyAlignment="1">
      <alignment horizontal="center" vertical="center" wrapText="1"/>
      <protection/>
    </xf>
    <xf numFmtId="172" fontId="10" fillId="0" borderId="12" xfId="0" applyNumberFormat="1" applyFont="1" applyFill="1" applyBorder="1" applyAlignment="1">
      <alignment horizontal="center" vertical="center"/>
    </xf>
    <xf numFmtId="0" fontId="2" fillId="0" borderId="34" xfId="40" applyFont="1" applyFill="1" applyBorder="1" applyAlignment="1">
      <alignment horizontal="center" vertical="center" wrapText="1"/>
      <protection/>
    </xf>
    <xf numFmtId="172" fontId="2" fillId="35" borderId="23" xfId="40" applyNumberFormat="1" applyFont="1" applyFill="1" applyBorder="1" applyAlignment="1">
      <alignment horizontal="center" vertical="center"/>
      <protection/>
    </xf>
    <xf numFmtId="49" fontId="6" fillId="0" borderId="11"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2" fillId="0" borderId="36" xfId="0" applyFont="1" applyFill="1" applyBorder="1" applyAlignment="1">
      <alignment horizontal="left" vertical="top" wrapText="1"/>
    </xf>
    <xf numFmtId="172" fontId="6" fillId="0" borderId="10" xfId="0" applyNumberFormat="1" applyFont="1" applyFill="1" applyBorder="1" applyAlignment="1">
      <alignment vertical="center"/>
    </xf>
    <xf numFmtId="0" fontId="2" fillId="35" borderId="12" xfId="0" applyFont="1" applyFill="1" applyBorder="1" applyAlignment="1">
      <alignment vertical="center" wrapText="1"/>
    </xf>
    <xf numFmtId="172" fontId="6" fillId="54" borderId="0" xfId="46" applyNumberFormat="1" applyFont="1" applyFill="1" applyBorder="1" applyAlignment="1">
      <alignment horizontal="center" vertical="center"/>
      <protection/>
    </xf>
    <xf numFmtId="172" fontId="6" fillId="54" borderId="16" xfId="46" applyNumberFormat="1" applyFont="1" applyFill="1" applyBorder="1" applyAlignment="1">
      <alignment horizontal="center" vertical="center"/>
      <protection/>
    </xf>
    <xf numFmtId="49" fontId="13" fillId="35" borderId="24" xfId="45" applyNumberFormat="1" applyFont="1" applyFill="1" applyBorder="1" applyAlignment="1">
      <alignment horizontal="center" vertical="center" wrapText="1"/>
      <protection/>
    </xf>
    <xf numFmtId="172" fontId="6" fillId="54" borderId="24" xfId="45" applyNumberFormat="1" applyFont="1" applyFill="1" applyBorder="1" applyAlignment="1">
      <alignment horizontal="center" vertical="center"/>
      <protection/>
    </xf>
    <xf numFmtId="172" fontId="6" fillId="54" borderId="12" xfId="46" applyNumberFormat="1" applyFont="1" applyFill="1" applyBorder="1" applyAlignment="1">
      <alignment horizontal="center" vertical="center"/>
      <protection/>
    </xf>
    <xf numFmtId="172" fontId="6" fillId="0" borderId="26" xfId="0" applyNumberFormat="1" applyFont="1" applyFill="1" applyBorder="1" applyAlignment="1">
      <alignment horizontal="center" vertical="center"/>
    </xf>
    <xf numFmtId="172" fontId="6" fillId="0" borderId="18" xfId="0" applyNumberFormat="1" applyFont="1" applyFill="1" applyBorder="1" applyAlignment="1">
      <alignment horizontal="center" vertical="center"/>
    </xf>
    <xf numFmtId="172" fontId="6" fillId="54" borderId="32" xfId="45" applyNumberFormat="1" applyFont="1" applyFill="1" applyBorder="1" applyAlignment="1">
      <alignment horizontal="center" vertical="center"/>
      <protection/>
    </xf>
    <xf numFmtId="172" fontId="13" fillId="46" borderId="26" xfId="0" applyNumberFormat="1" applyFont="1" applyFill="1" applyBorder="1" applyAlignment="1">
      <alignment horizontal="center" vertical="center" wrapText="1"/>
    </xf>
    <xf numFmtId="49" fontId="13" fillId="54" borderId="10" xfId="0" applyNumberFormat="1" applyFont="1" applyFill="1" applyBorder="1" applyAlignment="1">
      <alignment horizontal="center" vertical="top"/>
    </xf>
    <xf numFmtId="0" fontId="13" fillId="35" borderId="15" xfId="45" applyFont="1" applyFill="1" applyBorder="1" applyAlignment="1">
      <alignment horizontal="center" vertical="center"/>
      <protection/>
    </xf>
    <xf numFmtId="49" fontId="13" fillId="0" borderId="10" xfId="45" applyNumberFormat="1" applyFont="1" applyFill="1" applyBorder="1" applyAlignment="1">
      <alignment horizontal="center" vertical="center" wrapText="1"/>
      <protection/>
    </xf>
    <xf numFmtId="0" fontId="6" fillId="40" borderId="22" xfId="45" applyFont="1" applyFill="1" applyBorder="1" applyAlignment="1">
      <alignment horizontal="left" vertical="center" wrapText="1"/>
      <protection/>
    </xf>
    <xf numFmtId="0" fontId="6" fillId="40" borderId="22" xfId="45" applyFont="1" applyFill="1" applyBorder="1" applyAlignment="1">
      <alignment horizontal="center" vertical="center"/>
      <protection/>
    </xf>
    <xf numFmtId="0" fontId="2" fillId="35" borderId="12" xfId="0" applyFont="1" applyFill="1" applyBorder="1" applyAlignment="1">
      <alignment wrapText="1"/>
    </xf>
    <xf numFmtId="172" fontId="6" fillId="54" borderId="10" xfId="0" applyNumberFormat="1" applyFont="1" applyFill="1" applyBorder="1" applyAlignment="1">
      <alignment vertical="center"/>
    </xf>
    <xf numFmtId="0" fontId="13" fillId="34" borderId="0" xfId="45" applyFont="1" applyFill="1" applyBorder="1" applyAlignment="1">
      <alignment horizontal="center" vertical="center"/>
      <protection/>
    </xf>
    <xf numFmtId="172" fontId="6" fillId="34" borderId="0" xfId="45" applyNumberFormat="1" applyFont="1" applyFill="1" applyBorder="1" applyAlignment="1">
      <alignment horizontal="center" vertical="center"/>
      <protection/>
    </xf>
    <xf numFmtId="0" fontId="13" fillId="0" borderId="0" xfId="0" applyFont="1" applyFill="1" applyBorder="1" applyAlignment="1">
      <alignment horizontal="center" vertical="top" wrapText="1"/>
    </xf>
    <xf numFmtId="1" fontId="13" fillId="35" borderId="10" xfId="46" applyNumberFormat="1" applyFont="1" applyFill="1" applyBorder="1" applyAlignment="1">
      <alignment horizontal="center" vertical="center" wrapText="1"/>
      <protection/>
    </xf>
    <xf numFmtId="172" fontId="4" fillId="35" borderId="10" xfId="46" applyNumberFormat="1" applyFont="1" applyFill="1" applyBorder="1" applyAlignment="1">
      <alignment horizontal="left" vertical="top" wrapText="1"/>
      <protection/>
    </xf>
    <xf numFmtId="1" fontId="2" fillId="0" borderId="10" xfId="46" applyNumberFormat="1" applyFont="1" applyBorder="1" applyAlignment="1">
      <alignment horizontal="center" vertical="top"/>
      <protection/>
    </xf>
    <xf numFmtId="0" fontId="13" fillId="35" borderId="12" xfId="46" applyFont="1" applyFill="1" applyBorder="1" applyAlignment="1">
      <alignment horizontal="center" vertical="center"/>
      <protection/>
    </xf>
    <xf numFmtId="172" fontId="2" fillId="35" borderId="0" xfId="0" applyNumberFormat="1" applyFont="1" applyFill="1" applyBorder="1" applyAlignment="1">
      <alignment horizontal="center" vertical="center"/>
    </xf>
    <xf numFmtId="0" fontId="3" fillId="46" borderId="29" xfId="0" applyFont="1" applyFill="1" applyBorder="1" applyAlignment="1">
      <alignment horizontal="center" vertical="center"/>
    </xf>
    <xf numFmtId="0" fontId="3" fillId="0" borderId="10" xfId="46" applyFont="1" applyFill="1" applyBorder="1" applyAlignment="1">
      <alignment horizontal="center" vertical="top" wrapText="1"/>
      <protection/>
    </xf>
    <xf numFmtId="0" fontId="7" fillId="35" borderId="12" xfId="0" applyFont="1" applyFill="1" applyBorder="1" applyAlignment="1">
      <alignment horizontal="left" vertical="center" wrapText="1"/>
    </xf>
    <xf numFmtId="0" fontId="7" fillId="35" borderId="10" xfId="0" applyFont="1" applyFill="1" applyBorder="1" applyAlignment="1">
      <alignment horizontal="left" vertical="center" wrapText="1"/>
    </xf>
    <xf numFmtId="49" fontId="2" fillId="51" borderId="10" xfId="0" applyNumberFormat="1" applyFont="1" applyFill="1" applyBorder="1" applyAlignment="1">
      <alignment horizontal="center" vertical="top"/>
    </xf>
    <xf numFmtId="0" fontId="3" fillId="46" borderId="10" xfId="0" applyFont="1" applyFill="1" applyBorder="1" applyAlignment="1">
      <alignment horizontal="center" vertical="center"/>
    </xf>
    <xf numFmtId="172" fontId="3" fillId="46" borderId="10" xfId="0" applyNumberFormat="1" applyFont="1" applyFill="1" applyBorder="1" applyAlignment="1">
      <alignment horizontal="center" vertical="center"/>
    </xf>
    <xf numFmtId="0" fontId="8" fillId="46" borderId="13" xfId="0" applyFont="1" applyFill="1" applyBorder="1" applyAlignment="1">
      <alignment horizontal="center" vertical="center"/>
    </xf>
    <xf numFmtId="0" fontId="2" fillId="0" borderId="18" xfId="0" applyFont="1" applyBorder="1" applyAlignment="1">
      <alignment horizontal="left" vertical="center" wrapText="1"/>
    </xf>
    <xf numFmtId="0" fontId="2" fillId="34" borderId="19" xfId="0" applyFont="1" applyFill="1" applyBorder="1" applyAlignment="1">
      <alignment horizontal="center" vertical="center" wrapText="1"/>
    </xf>
    <xf numFmtId="0" fontId="2" fillId="34" borderId="19" xfId="0" applyFont="1" applyFill="1" applyBorder="1" applyAlignment="1">
      <alignment horizontal="left" vertical="center" wrapText="1"/>
    </xf>
    <xf numFmtId="0" fontId="2" fillId="0" borderId="13" xfId="0" applyFont="1" applyBorder="1" applyAlignment="1">
      <alignment vertical="top" wrapText="1"/>
    </xf>
    <xf numFmtId="49" fontId="7" fillId="0" borderId="12" xfId="0" applyNumberFormat="1" applyFont="1" applyBorder="1" applyAlignment="1">
      <alignment horizontal="left" vertical="top" wrapText="1"/>
    </xf>
    <xf numFmtId="49" fontId="6" fillId="0" borderId="10" xfId="45" applyNumberFormat="1" applyFont="1" applyFill="1" applyBorder="1" applyAlignment="1">
      <alignment vertical="center" wrapText="1"/>
      <protection/>
    </xf>
    <xf numFmtId="49" fontId="2" fillId="0" borderId="10" xfId="0" applyNumberFormat="1" applyFont="1" applyBorder="1" applyAlignment="1">
      <alignment horizontal="left" vertical="top" wrapText="1"/>
    </xf>
    <xf numFmtId="0" fontId="7" fillId="49" borderId="10" xfId="0" applyFont="1" applyFill="1" applyBorder="1" applyAlignment="1">
      <alignment horizontal="center" vertical="center" wrapText="1"/>
    </xf>
    <xf numFmtId="0" fontId="7" fillId="49" borderId="10" xfId="0" applyFont="1" applyFill="1" applyBorder="1" applyAlignment="1">
      <alignment horizontal="left" vertical="center" wrapText="1"/>
    </xf>
    <xf numFmtId="0" fontId="2" fillId="49" borderId="10" xfId="0" applyFont="1" applyFill="1" applyBorder="1" applyAlignment="1">
      <alignment vertical="center" wrapText="1"/>
    </xf>
    <xf numFmtId="0" fontId="7" fillId="49" borderId="10" xfId="0" applyFont="1" applyFill="1" applyBorder="1" applyAlignment="1">
      <alignment vertical="center" wrapText="1"/>
    </xf>
    <xf numFmtId="0" fontId="7" fillId="49" borderId="10" xfId="0" applyFont="1" applyFill="1" applyBorder="1" applyAlignment="1">
      <alignment vertical="center"/>
    </xf>
    <xf numFmtId="0" fontId="3" fillId="52" borderId="10" xfId="0" applyFont="1" applyFill="1" applyBorder="1" applyAlignment="1">
      <alignment/>
    </xf>
    <xf numFmtId="0" fontId="3" fillId="0" borderId="10" xfId="0" applyFont="1" applyBorder="1" applyAlignment="1">
      <alignment vertical="center"/>
    </xf>
    <xf numFmtId="0" fontId="8" fillId="52" borderId="10" xfId="0" applyFont="1" applyFill="1" applyBorder="1" applyAlignment="1">
      <alignment vertical="center"/>
    </xf>
    <xf numFmtId="172" fontId="2" fillId="52" borderId="10" xfId="0" applyNumberFormat="1" applyFont="1" applyFill="1" applyBorder="1" applyAlignment="1">
      <alignment horizontal="center" vertical="center"/>
    </xf>
    <xf numFmtId="0" fontId="3" fillId="0" borderId="10" xfId="0" applyFont="1" applyBorder="1" applyAlignment="1">
      <alignment vertical="center" wrapText="1"/>
    </xf>
    <xf numFmtId="0" fontId="7" fillId="52" borderId="10" xfId="0" applyFont="1" applyFill="1" applyBorder="1" applyAlignment="1">
      <alignment horizontal="center" vertical="center"/>
    </xf>
    <xf numFmtId="172" fontId="7" fillId="52" borderId="10" xfId="0" applyNumberFormat="1" applyFont="1" applyFill="1" applyBorder="1" applyAlignment="1">
      <alignment horizontal="center" vertical="center"/>
    </xf>
    <xf numFmtId="172" fontId="10" fillId="35" borderId="34" xfId="0" applyNumberFormat="1" applyFont="1" applyFill="1" applyBorder="1" applyAlignment="1">
      <alignment horizontal="center" vertical="center"/>
    </xf>
    <xf numFmtId="172" fontId="7" fillId="35" borderId="22" xfId="0" applyNumberFormat="1" applyFont="1" applyFill="1" applyBorder="1" applyAlignment="1">
      <alignment horizontal="center" vertical="center"/>
    </xf>
    <xf numFmtId="172" fontId="10" fillId="35" borderId="24" xfId="0" applyNumberFormat="1" applyFont="1" applyFill="1" applyBorder="1" applyAlignment="1">
      <alignment horizontal="center" vertical="center"/>
    </xf>
    <xf numFmtId="172" fontId="7" fillId="35" borderId="23" xfId="40" applyNumberFormat="1" applyFont="1" applyFill="1" applyBorder="1" applyAlignment="1">
      <alignment horizontal="center" vertical="center"/>
      <protection/>
    </xf>
    <xf numFmtId="172" fontId="10" fillId="35" borderId="10" xfId="0" applyNumberFormat="1" applyFont="1" applyFill="1" applyBorder="1" applyAlignment="1">
      <alignment horizontal="center" vertical="center"/>
    </xf>
    <xf numFmtId="0" fontId="8" fillId="0" borderId="0" xfId="40" applyFont="1" applyFill="1" applyBorder="1" applyAlignment="1">
      <alignment horizontal="center" vertical="center"/>
      <protection/>
    </xf>
    <xf numFmtId="172" fontId="7" fillId="52" borderId="10" xfId="0" applyNumberFormat="1" applyFont="1" applyFill="1" applyBorder="1" applyAlignment="1">
      <alignment horizontal="center" vertical="center"/>
    </xf>
    <xf numFmtId="0" fontId="7" fillId="52" borderId="10" xfId="0" applyFont="1" applyFill="1" applyBorder="1" applyAlignment="1">
      <alignment horizontal="center" vertical="center"/>
    </xf>
    <xf numFmtId="0" fontId="2" fillId="52" borderId="10" xfId="0" applyFont="1" applyFill="1" applyBorder="1" applyAlignment="1">
      <alignment horizontal="center" vertical="center"/>
    </xf>
    <xf numFmtId="49" fontId="13" fillId="35" borderId="35" xfId="45" applyNumberFormat="1" applyFont="1" applyFill="1" applyBorder="1" applyAlignment="1">
      <alignment horizontal="center" vertical="center" wrapText="1"/>
      <protection/>
    </xf>
    <xf numFmtId="49" fontId="13" fillId="35" borderId="10" xfId="45" applyNumberFormat="1" applyFont="1" applyFill="1" applyBorder="1" applyAlignment="1">
      <alignment horizontal="center" vertical="center" wrapText="1"/>
      <protection/>
    </xf>
    <xf numFmtId="49" fontId="13" fillId="35" borderId="22" xfId="45" applyNumberFormat="1" applyFont="1" applyFill="1" applyBorder="1" applyAlignment="1">
      <alignment horizontal="center" vertical="center" wrapText="1"/>
      <protection/>
    </xf>
    <xf numFmtId="0" fontId="13" fillId="35" borderId="22" xfId="45" applyFont="1" applyFill="1" applyBorder="1" applyAlignment="1">
      <alignment horizontal="center" vertical="center"/>
      <protection/>
    </xf>
    <xf numFmtId="0" fontId="3" fillId="52" borderId="10" xfId="0" applyFont="1" applyFill="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172" fontId="4" fillId="0" borderId="0" xfId="0" applyNumberFormat="1" applyFont="1" applyBorder="1" applyAlignment="1">
      <alignment horizontal="center" vertical="center"/>
    </xf>
    <xf numFmtId="172" fontId="2" fillId="35" borderId="10" xfId="0" applyNumberFormat="1" applyFont="1" applyFill="1" applyBorder="1" applyAlignment="1">
      <alignment horizontal="center" vertical="center"/>
    </xf>
    <xf numFmtId="0" fontId="7" fillId="35" borderId="15" xfId="0" applyFont="1" applyFill="1" applyBorder="1" applyAlignment="1">
      <alignment horizontal="center" vertical="center"/>
    </xf>
    <xf numFmtId="0" fontId="7" fillId="0" borderId="15" xfId="0" applyFont="1" applyBorder="1" applyAlignment="1">
      <alignment horizontal="left" vertical="center" wrapText="1"/>
    </xf>
    <xf numFmtId="0" fontId="7" fillId="40" borderId="12" xfId="0" applyFont="1" applyFill="1" applyBorder="1" applyAlignment="1">
      <alignment horizontal="center" vertical="center" wrapText="1"/>
    </xf>
    <xf numFmtId="0" fontId="7" fillId="35" borderId="27" xfId="0" applyFont="1" applyFill="1" applyBorder="1" applyAlignment="1">
      <alignment horizontal="center" vertical="center"/>
    </xf>
    <xf numFmtId="0" fontId="2" fillId="35" borderId="12" xfId="0" applyFont="1" applyFill="1" applyBorder="1" applyAlignment="1">
      <alignment horizontal="center"/>
    </xf>
    <xf numFmtId="0" fontId="2" fillId="35" borderId="12" xfId="0" applyFont="1" applyFill="1" applyBorder="1" applyAlignment="1">
      <alignment horizontal="left" vertical="center" wrapText="1"/>
    </xf>
    <xf numFmtId="0" fontId="6" fillId="35" borderId="10" xfId="46" applyFont="1" applyFill="1" applyBorder="1" applyAlignment="1">
      <alignment horizontal="center" vertical="center"/>
      <protection/>
    </xf>
    <xf numFmtId="0" fontId="6" fillId="40" borderId="10" xfId="45" applyFont="1" applyFill="1" applyBorder="1" applyAlignment="1">
      <alignment horizontal="center" vertical="center"/>
      <protection/>
    </xf>
    <xf numFmtId="0" fontId="6" fillId="46" borderId="13" xfId="0" applyFont="1" applyFill="1" applyBorder="1" applyAlignment="1">
      <alignment horizontal="center" wrapText="1"/>
    </xf>
    <xf numFmtId="0" fontId="6" fillId="51" borderId="12" xfId="0" applyFont="1" applyFill="1" applyBorder="1" applyAlignment="1">
      <alignment horizontal="center" vertical="center" wrapText="1"/>
    </xf>
    <xf numFmtId="0" fontId="6" fillId="51" borderId="15" xfId="0" applyFont="1" applyFill="1" applyBorder="1" applyAlignment="1">
      <alignment horizontal="center" vertical="center" wrapText="1"/>
    </xf>
    <xf numFmtId="0" fontId="6" fillId="46" borderId="10" xfId="0" applyFont="1" applyFill="1" applyBorder="1" applyAlignment="1">
      <alignment/>
    </xf>
    <xf numFmtId="0" fontId="13" fillId="34" borderId="12" xfId="0" applyFont="1" applyFill="1" applyBorder="1" applyAlignment="1">
      <alignment horizontal="center" vertical="center" wrapText="1"/>
    </xf>
    <xf numFmtId="49" fontId="6" fillId="35" borderId="15" xfId="0" applyNumberFormat="1" applyFont="1" applyFill="1" applyBorder="1" applyAlignment="1">
      <alignment horizontal="center" vertical="center"/>
    </xf>
    <xf numFmtId="0" fontId="6" fillId="35" borderId="10" xfId="0" applyFont="1" applyFill="1" applyBorder="1" applyAlignment="1">
      <alignment horizontal="center" vertical="center"/>
    </xf>
    <xf numFmtId="0" fontId="2" fillId="0" borderId="10" xfId="0" applyFont="1" applyBorder="1" applyAlignment="1">
      <alignment horizontal="center" vertical="top"/>
    </xf>
    <xf numFmtId="0" fontId="3" fillId="35" borderId="10" xfId="0" applyFont="1" applyFill="1" applyBorder="1" applyAlignment="1">
      <alignment horizontal="center" vertical="center" wrapText="1"/>
    </xf>
    <xf numFmtId="49" fontId="7" fillId="34" borderId="12" xfId="0" applyNumberFormat="1" applyFont="1" applyFill="1" applyBorder="1" applyAlignment="1">
      <alignment vertical="center" wrapText="1"/>
    </xf>
    <xf numFmtId="0" fontId="2" fillId="35" borderId="10" xfId="46" applyFont="1" applyFill="1" applyBorder="1" applyAlignment="1">
      <alignment horizontal="left" vertical="top" wrapText="1"/>
      <protection/>
    </xf>
    <xf numFmtId="0" fontId="7" fillId="0" borderId="12" xfId="50" applyFont="1" applyBorder="1" applyAlignment="1">
      <alignment vertical="top" wrapText="1"/>
      <protection/>
    </xf>
    <xf numFmtId="0" fontId="7" fillId="35" borderId="12" xfId="50" applyFont="1" applyFill="1" applyBorder="1" applyAlignment="1">
      <alignment horizontal="center" vertical="center"/>
      <protection/>
    </xf>
    <xf numFmtId="49" fontId="2" fillId="35" borderId="10" xfId="0" applyNumberFormat="1" applyFont="1" applyFill="1" applyBorder="1" applyAlignment="1">
      <alignment horizontal="left" vertical="center" wrapText="1"/>
    </xf>
    <xf numFmtId="172" fontId="2" fillId="35" borderId="12" xfId="0" applyNumberFormat="1" applyFont="1" applyFill="1" applyBorder="1" applyAlignment="1">
      <alignment horizontal="center" vertical="center" wrapText="1"/>
    </xf>
    <xf numFmtId="49" fontId="2" fillId="35" borderId="12" xfId="0" applyNumberFormat="1" applyFont="1" applyFill="1" applyBorder="1" applyAlignment="1">
      <alignment vertical="top"/>
    </xf>
    <xf numFmtId="49" fontId="2" fillId="35" borderId="33" xfId="0" applyNumberFormat="1" applyFont="1" applyFill="1" applyBorder="1" applyAlignment="1">
      <alignment vertical="top"/>
    </xf>
    <xf numFmtId="0" fontId="2" fillId="54" borderId="10" xfId="0" applyFont="1" applyFill="1" applyBorder="1" applyAlignment="1">
      <alignment horizontal="center" vertical="top" wrapText="1"/>
    </xf>
    <xf numFmtId="0" fontId="10" fillId="0" borderId="21"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7" fillId="34" borderId="10" xfId="0" applyNumberFormat="1" applyFont="1" applyFill="1" applyBorder="1" applyAlignment="1">
      <alignment horizontal="center" vertical="center"/>
    </xf>
    <xf numFmtId="0" fontId="10" fillId="0" borderId="10" xfId="0" applyFont="1" applyFill="1" applyBorder="1" applyAlignment="1">
      <alignment vertical="top" wrapText="1"/>
    </xf>
    <xf numFmtId="172" fontId="10" fillId="35" borderId="0" xfId="0" applyNumberFormat="1" applyFont="1" applyFill="1" applyBorder="1" applyAlignment="1">
      <alignment horizontal="center" vertical="center"/>
    </xf>
    <xf numFmtId="0" fontId="6" fillId="40" borderId="51" xfId="45" applyFont="1" applyFill="1" applyBorder="1" applyAlignment="1">
      <alignment horizontal="left" vertical="top" wrapText="1"/>
      <protection/>
    </xf>
    <xf numFmtId="49" fontId="6" fillId="40" borderId="10" xfId="45" applyNumberFormat="1" applyFont="1" applyFill="1" applyBorder="1" applyAlignment="1">
      <alignment horizontal="center" vertical="center"/>
      <protection/>
    </xf>
    <xf numFmtId="0" fontId="4" fillId="40" borderId="23" xfId="45" applyFont="1" applyFill="1" applyBorder="1" applyAlignment="1">
      <alignment horizontal="center" vertical="center" wrapText="1"/>
      <protection/>
    </xf>
    <xf numFmtId="172" fontId="6" fillId="51" borderId="10" xfId="0" applyNumberFormat="1" applyFont="1" applyFill="1" applyBorder="1" applyAlignment="1">
      <alignment horizontal="center" vertical="center" wrapText="1"/>
    </xf>
    <xf numFmtId="49" fontId="6" fillId="54" borderId="12" xfId="0" applyNumberFormat="1" applyFont="1" applyFill="1" applyBorder="1" applyAlignment="1">
      <alignment horizontal="center" vertical="top"/>
    </xf>
    <xf numFmtId="49" fontId="6" fillId="54" borderId="33" xfId="0" applyNumberFormat="1" applyFont="1" applyFill="1" applyBorder="1" applyAlignment="1">
      <alignment horizontal="center" vertical="top"/>
    </xf>
    <xf numFmtId="49" fontId="6" fillId="54" borderId="15" xfId="0" applyNumberFormat="1" applyFont="1" applyFill="1" applyBorder="1" applyAlignment="1">
      <alignment horizontal="center" vertical="top"/>
    </xf>
    <xf numFmtId="0" fontId="4" fillId="0" borderId="15" xfId="45" applyFont="1" applyFill="1" applyBorder="1" applyAlignment="1">
      <alignment horizontal="left" vertical="center" wrapText="1"/>
      <protection/>
    </xf>
    <xf numFmtId="0" fontId="4" fillId="0" borderId="15" xfId="45" applyFont="1" applyFill="1" applyBorder="1" applyAlignment="1">
      <alignment horizontal="center" vertical="center" wrapText="1"/>
      <protection/>
    </xf>
    <xf numFmtId="0" fontId="4" fillId="0" borderId="15" xfId="45" applyFont="1" applyFill="1" applyBorder="1" applyAlignment="1">
      <alignment horizontal="center" vertical="center"/>
      <protection/>
    </xf>
    <xf numFmtId="0" fontId="6" fillId="51" borderId="10" xfId="0" applyFont="1" applyFill="1" applyBorder="1" applyAlignment="1">
      <alignment wrapText="1"/>
    </xf>
    <xf numFmtId="0" fontId="6" fillId="51" borderId="10" xfId="0" applyFont="1" applyFill="1" applyBorder="1" applyAlignment="1">
      <alignment horizontal="center" vertical="center" wrapText="1"/>
    </xf>
    <xf numFmtId="0" fontId="2" fillId="35" borderId="0" xfId="45" applyFont="1" applyFill="1" applyBorder="1" applyAlignment="1">
      <alignment horizontal="center"/>
      <protection/>
    </xf>
    <xf numFmtId="49" fontId="6" fillId="34" borderId="0" xfId="45" applyNumberFormat="1" applyFont="1" applyFill="1" applyBorder="1" applyAlignment="1">
      <alignment horizontal="center" vertical="center"/>
      <protection/>
    </xf>
    <xf numFmtId="0" fontId="2" fillId="35" borderId="20" xfId="45" applyFont="1" applyFill="1" applyBorder="1" applyAlignment="1">
      <alignment horizontal="center" vertical="center"/>
      <protection/>
    </xf>
    <xf numFmtId="49" fontId="2" fillId="35" borderId="20" xfId="45" applyNumberFormat="1" applyFont="1" applyFill="1" applyBorder="1" applyAlignment="1">
      <alignment horizontal="center" vertical="center"/>
      <protection/>
    </xf>
    <xf numFmtId="0" fontId="2" fillId="35" borderId="12" xfId="45" applyFont="1" applyFill="1" applyBorder="1" applyAlignment="1">
      <alignment horizontal="center" vertical="center"/>
      <protection/>
    </xf>
    <xf numFmtId="0" fontId="6" fillId="35" borderId="35" xfId="46" applyFont="1" applyFill="1" applyBorder="1" applyAlignment="1">
      <alignment horizontal="center" vertical="center"/>
      <protection/>
    </xf>
    <xf numFmtId="0" fontId="6" fillId="35" borderId="35" xfId="49" applyFont="1" applyFill="1" applyBorder="1" applyAlignment="1">
      <alignment horizontal="center" vertical="center"/>
      <protection/>
    </xf>
    <xf numFmtId="0" fontId="6" fillId="35" borderId="0" xfId="45" applyFont="1" applyFill="1" applyBorder="1" applyAlignment="1">
      <alignment horizontal="center" vertical="center" wrapText="1"/>
      <protection/>
    </xf>
    <xf numFmtId="0" fontId="6" fillId="40" borderId="0" xfId="45" applyFont="1" applyFill="1" applyBorder="1" applyAlignment="1">
      <alignment horizontal="center" vertical="center"/>
      <protection/>
    </xf>
    <xf numFmtId="0" fontId="6" fillId="0" borderId="13" xfId="0" applyFont="1" applyFill="1" applyBorder="1" applyAlignment="1">
      <alignment horizontal="left" vertical="center" wrapText="1"/>
    </xf>
    <xf numFmtId="0" fontId="6" fillId="35" borderId="12" xfId="45" applyFont="1" applyFill="1" applyBorder="1" applyAlignment="1">
      <alignment horizontal="center" vertical="center"/>
      <protection/>
    </xf>
    <xf numFmtId="0" fontId="6" fillId="35" borderId="33" xfId="45" applyFont="1" applyFill="1" applyBorder="1" applyAlignment="1">
      <alignment horizontal="center" vertical="center"/>
      <protection/>
    </xf>
    <xf numFmtId="0" fontId="6" fillId="35" borderId="15" xfId="45" applyFont="1" applyFill="1" applyBorder="1" applyAlignment="1">
      <alignment horizontal="center" vertical="center"/>
      <protection/>
    </xf>
    <xf numFmtId="0" fontId="6" fillId="54" borderId="12" xfId="0" applyFont="1" applyFill="1" applyBorder="1" applyAlignment="1">
      <alignment horizontal="center" vertical="center"/>
    </xf>
    <xf numFmtId="0" fontId="6" fillId="54" borderId="15" xfId="0" applyFont="1" applyFill="1" applyBorder="1" applyAlignment="1">
      <alignment horizontal="center" vertical="center"/>
    </xf>
    <xf numFmtId="49" fontId="6" fillId="35" borderId="33" xfId="0" applyNumberFormat="1" applyFont="1" applyFill="1" applyBorder="1" applyAlignment="1">
      <alignment horizontal="center" vertical="center"/>
    </xf>
    <xf numFmtId="0" fontId="6" fillId="40" borderId="23" xfId="45" applyFont="1" applyFill="1" applyBorder="1" applyAlignment="1">
      <alignment horizontal="center" vertical="center"/>
      <protection/>
    </xf>
    <xf numFmtId="49" fontId="6" fillId="40" borderId="52" xfId="45" applyNumberFormat="1" applyFont="1" applyFill="1" applyBorder="1" applyAlignment="1">
      <alignment horizontal="center" vertical="center"/>
      <protection/>
    </xf>
    <xf numFmtId="0" fontId="4" fillId="40" borderId="53" xfId="45" applyFont="1" applyFill="1" applyBorder="1" applyAlignment="1">
      <alignment horizontal="center" vertical="center" wrapText="1"/>
      <protection/>
    </xf>
    <xf numFmtId="49" fontId="4" fillId="40" borderId="54" xfId="45" applyNumberFormat="1" applyFont="1" applyFill="1" applyBorder="1" applyAlignment="1">
      <alignment horizontal="center" vertical="center"/>
      <protection/>
    </xf>
    <xf numFmtId="0" fontId="6" fillId="40" borderId="10" xfId="45" applyFont="1" applyFill="1" applyBorder="1" applyAlignment="1">
      <alignment horizontal="center" vertical="center"/>
      <protection/>
    </xf>
    <xf numFmtId="0" fontId="4" fillId="40" borderId="10" xfId="45" applyFont="1" applyFill="1" applyBorder="1" applyAlignment="1">
      <alignment horizontal="center" vertical="center" wrapText="1"/>
      <protection/>
    </xf>
    <xf numFmtId="49" fontId="4" fillId="40" borderId="10" xfId="45" applyNumberFormat="1" applyFont="1" applyFill="1" applyBorder="1" applyAlignment="1">
      <alignment horizontal="center" vertical="center"/>
      <protection/>
    </xf>
    <xf numFmtId="0" fontId="6" fillId="35" borderId="24" xfId="49" applyFont="1" applyFill="1" applyBorder="1" applyAlignment="1">
      <alignment horizontal="center" vertical="center"/>
      <protection/>
    </xf>
    <xf numFmtId="172" fontId="6" fillId="35" borderId="26" xfId="0" applyNumberFormat="1" applyFont="1" applyFill="1" applyBorder="1" applyAlignment="1">
      <alignment horizontal="center" vertical="center"/>
    </xf>
    <xf numFmtId="172" fontId="6" fillId="35" borderId="18" xfId="0" applyNumberFormat="1" applyFont="1" applyFill="1" applyBorder="1" applyAlignment="1">
      <alignment horizontal="center" vertical="center"/>
    </xf>
    <xf numFmtId="172" fontId="6" fillId="35" borderId="30" xfId="45" applyNumberFormat="1" applyFont="1" applyFill="1" applyBorder="1" applyAlignment="1">
      <alignment horizontal="center" vertical="center"/>
      <protection/>
    </xf>
    <xf numFmtId="172" fontId="6" fillId="35" borderId="18" xfId="45" applyNumberFormat="1" applyFont="1" applyFill="1" applyBorder="1" applyAlignment="1">
      <alignment horizontal="center" vertical="center"/>
      <protection/>
    </xf>
    <xf numFmtId="172" fontId="6" fillId="35" borderId="35" xfId="45" applyNumberFormat="1" applyFont="1" applyFill="1" applyBorder="1" applyAlignment="1">
      <alignment horizontal="center" vertical="center"/>
      <protection/>
    </xf>
    <xf numFmtId="0" fontId="6" fillId="35" borderId="15" xfId="0" applyFont="1" applyFill="1" applyBorder="1" applyAlignment="1">
      <alignment wrapText="1"/>
    </xf>
    <xf numFmtId="0" fontId="6" fillId="34" borderId="10" xfId="45" applyFont="1" applyFill="1" applyBorder="1" applyAlignment="1">
      <alignment horizontal="center" vertical="center"/>
      <protection/>
    </xf>
    <xf numFmtId="0" fontId="2" fillId="40" borderId="10" xfId="45" applyFont="1" applyFill="1" applyBorder="1" applyAlignment="1">
      <alignment horizontal="center" vertical="center" wrapText="1"/>
      <protection/>
    </xf>
    <xf numFmtId="0" fontId="7" fillId="40" borderId="10" xfId="45" applyFont="1" applyFill="1" applyBorder="1" applyAlignment="1">
      <alignment vertical="top" wrapText="1"/>
      <protection/>
    </xf>
    <xf numFmtId="1" fontId="6" fillId="35" borderId="12" xfId="0" applyNumberFormat="1" applyFont="1" applyFill="1" applyBorder="1" applyAlignment="1">
      <alignment horizontal="center" vertical="center"/>
    </xf>
    <xf numFmtId="0" fontId="6" fillId="35" borderId="12" xfId="0" applyFont="1" applyFill="1" applyBorder="1" applyAlignment="1">
      <alignment vertical="center"/>
    </xf>
    <xf numFmtId="0" fontId="13" fillId="35" borderId="10" xfId="0" applyFont="1" applyFill="1" applyBorder="1" applyAlignment="1">
      <alignment horizontal="center" vertical="center"/>
    </xf>
    <xf numFmtId="0" fontId="13" fillId="35" borderId="16" xfId="45" applyFont="1" applyFill="1" applyBorder="1" applyAlignment="1">
      <alignment horizontal="center" vertical="center"/>
      <protection/>
    </xf>
    <xf numFmtId="0" fontId="13" fillId="34" borderId="24" xfId="45" applyFont="1" applyFill="1" applyBorder="1" applyAlignment="1">
      <alignment horizontal="center" vertical="center"/>
      <protection/>
    </xf>
    <xf numFmtId="172" fontId="7" fillId="0" borderId="12" xfId="0" applyNumberFormat="1" applyFont="1" applyFill="1" applyBorder="1" applyAlignment="1">
      <alignment horizontal="center" vertical="center"/>
    </xf>
    <xf numFmtId="49" fontId="6" fillId="37" borderId="12" xfId="0" applyNumberFormat="1" applyFont="1" applyFill="1" applyBorder="1" applyAlignment="1">
      <alignment horizontal="center" vertical="center"/>
    </xf>
    <xf numFmtId="0" fontId="2" fillId="37" borderId="12" xfId="0" applyFont="1" applyFill="1" applyBorder="1" applyAlignment="1">
      <alignment horizontal="center" vertical="center"/>
    </xf>
    <xf numFmtId="0" fontId="2" fillId="0" borderId="10" xfId="0" applyFont="1" applyFill="1" applyBorder="1" applyAlignment="1">
      <alignment vertical="center"/>
    </xf>
    <xf numFmtId="0" fontId="2" fillId="37" borderId="10" xfId="0" applyFont="1" applyFill="1" applyBorder="1" applyAlignment="1">
      <alignment horizontal="center" vertical="center"/>
    </xf>
    <xf numFmtId="0" fontId="7" fillId="0" borderId="10" xfId="0" applyFont="1" applyFill="1" applyBorder="1" applyAlignment="1">
      <alignment horizontal="left" vertical="center"/>
    </xf>
    <xf numFmtId="49" fontId="4" fillId="35" borderId="10"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top" wrapText="1"/>
    </xf>
    <xf numFmtId="49" fontId="4" fillId="35" borderId="12" xfId="0" applyNumberFormat="1" applyFont="1" applyFill="1" applyBorder="1" applyAlignment="1">
      <alignment horizontal="left" vertical="center" wrapText="1"/>
    </xf>
    <xf numFmtId="0" fontId="4" fillId="35" borderId="10" xfId="0" applyFont="1" applyFill="1" applyBorder="1" applyAlignment="1">
      <alignment horizontal="left" vertical="center" wrapText="1"/>
    </xf>
    <xf numFmtId="49" fontId="7" fillId="37" borderId="10" xfId="0" applyNumberFormat="1" applyFont="1" applyFill="1" applyBorder="1" applyAlignment="1">
      <alignment horizontal="center" vertical="center"/>
    </xf>
    <xf numFmtId="49" fontId="7" fillId="37" borderId="10" xfId="0" applyNumberFormat="1" applyFont="1" applyFill="1" applyBorder="1" applyAlignment="1">
      <alignment horizontal="center" vertical="center" wrapText="1"/>
    </xf>
    <xf numFmtId="49" fontId="10" fillId="0" borderId="36"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7" fillId="37" borderId="55"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7" fillId="37" borderId="57" xfId="0" applyNumberFormat="1" applyFont="1" applyFill="1" applyBorder="1" applyAlignment="1">
      <alignment horizontal="center" vertical="center" wrapText="1"/>
    </xf>
    <xf numFmtId="49" fontId="10" fillId="0" borderId="43" xfId="0" applyNumberFormat="1" applyFont="1" applyFill="1" applyBorder="1" applyAlignment="1">
      <alignment horizontal="left" vertical="center" wrapText="1"/>
    </xf>
    <xf numFmtId="49" fontId="10" fillId="0" borderId="58" xfId="0" applyNumberFormat="1" applyFont="1" applyFill="1" applyBorder="1" applyAlignment="1">
      <alignment horizontal="left" vertical="center" wrapText="1"/>
    </xf>
    <xf numFmtId="0" fontId="7" fillId="37" borderId="10" xfId="0" applyFont="1" applyFill="1" applyBorder="1" applyAlignment="1">
      <alignment horizontal="center" vertical="center"/>
    </xf>
    <xf numFmtId="0" fontId="4" fillId="34" borderId="12" xfId="0" applyFont="1" applyFill="1" applyBorder="1" applyAlignment="1">
      <alignment horizontal="left" vertical="top" wrapText="1"/>
    </xf>
    <xf numFmtId="172" fontId="4" fillId="0" borderId="10" xfId="0" applyNumberFormat="1" applyFont="1" applyBorder="1" applyAlignment="1">
      <alignment horizontal="left" vertical="top" wrapText="1"/>
    </xf>
    <xf numFmtId="0" fontId="2" fillId="37" borderId="10" xfId="0" applyFont="1" applyFill="1" applyBorder="1" applyAlignment="1">
      <alignment horizontal="center" vertical="center"/>
    </xf>
    <xf numFmtId="0" fontId="2" fillId="37" borderId="10" xfId="0" applyFont="1" applyFill="1" applyBorder="1" applyAlignment="1">
      <alignment horizontal="center" vertical="top"/>
    </xf>
    <xf numFmtId="172" fontId="2" fillId="0" borderId="10" xfId="0" applyNumberFormat="1" applyFont="1" applyFill="1" applyBorder="1" applyAlignment="1">
      <alignment horizontal="left" vertical="top"/>
    </xf>
    <xf numFmtId="49" fontId="2" fillId="37" borderId="10" xfId="0" applyNumberFormat="1" applyFont="1" applyFill="1" applyBorder="1" applyAlignment="1">
      <alignment horizontal="center" vertical="center"/>
    </xf>
    <xf numFmtId="0" fontId="4" fillId="35" borderId="10" xfId="0" applyFont="1" applyFill="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172" fontId="4" fillId="35" borderId="12" xfId="0" applyNumberFormat="1" applyFont="1" applyFill="1" applyBorder="1" applyAlignment="1">
      <alignment horizontal="left" vertical="center" wrapText="1"/>
    </xf>
    <xf numFmtId="172" fontId="4" fillId="0" borderId="10" xfId="0" applyNumberFormat="1" applyFont="1" applyFill="1" applyBorder="1" applyAlignment="1">
      <alignment horizontal="left" vertical="center"/>
    </xf>
    <xf numFmtId="172" fontId="4" fillId="0" borderId="10" xfId="0" applyNumberFormat="1" applyFont="1" applyFill="1" applyBorder="1" applyAlignment="1">
      <alignment horizontal="left" vertical="center" wrapText="1"/>
    </xf>
    <xf numFmtId="0" fontId="4" fillId="0" borderId="10" xfId="0" applyFont="1" applyBorder="1" applyAlignment="1">
      <alignment vertical="top" wrapText="1"/>
    </xf>
    <xf numFmtId="49" fontId="2" fillId="51" borderId="10"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0" fontId="4" fillId="54" borderId="10" xfId="0" applyFont="1" applyFill="1" applyBorder="1" applyAlignment="1">
      <alignment horizontal="left" vertical="top" wrapText="1"/>
    </xf>
    <xf numFmtId="0" fontId="4" fillId="54" borderId="10" xfId="0" applyFont="1" applyFill="1" applyBorder="1" applyAlignment="1">
      <alignment horizontal="left" vertical="top"/>
    </xf>
    <xf numFmtId="0" fontId="2" fillId="0" borderId="10" xfId="0" applyFont="1" applyBorder="1" applyAlignment="1">
      <alignment horizontal="center" vertical="center" wrapText="1"/>
    </xf>
    <xf numFmtId="49" fontId="4" fillId="35" borderId="10" xfId="0" applyNumberFormat="1" applyFont="1" applyFill="1" applyBorder="1" applyAlignment="1">
      <alignment horizontal="left" vertical="center" wrapText="1"/>
    </xf>
    <xf numFmtId="0" fontId="2" fillId="37" borderId="12" xfId="0" applyFont="1" applyFill="1" applyBorder="1" applyAlignment="1">
      <alignment horizontal="center" vertical="top"/>
    </xf>
    <xf numFmtId="0" fontId="3" fillId="52" borderId="10" xfId="0" applyFont="1" applyFill="1" applyBorder="1" applyAlignment="1">
      <alignment horizontal="center" vertical="center"/>
    </xf>
    <xf numFmtId="0" fontId="2" fillId="35" borderId="0" xfId="0" applyFont="1" applyFill="1" applyBorder="1" applyAlignment="1">
      <alignment horizontal="center" vertical="center"/>
    </xf>
    <xf numFmtId="0" fontId="3" fillId="35" borderId="0" xfId="0" applyFont="1" applyFill="1" applyBorder="1" applyAlignment="1">
      <alignment/>
    </xf>
    <xf numFmtId="172" fontId="25" fillId="35" borderId="10" xfId="0" applyNumberFormat="1" applyFont="1" applyFill="1" applyBorder="1" applyAlignment="1">
      <alignment vertical="center" wrapText="1"/>
    </xf>
    <xf numFmtId="0" fontId="25" fillId="0" borderId="10" xfId="0" applyFont="1" applyBorder="1" applyAlignment="1">
      <alignment horizontal="center" vertical="center"/>
    </xf>
    <xf numFmtId="172" fontId="25" fillId="0" borderId="10" xfId="0" applyNumberFormat="1" applyFont="1" applyBorder="1" applyAlignment="1">
      <alignment horizontal="center" vertical="center"/>
    </xf>
    <xf numFmtId="0" fontId="26" fillId="52" borderId="10" xfId="0" applyFont="1" applyFill="1" applyBorder="1" applyAlignment="1">
      <alignment horizontal="center" vertical="center"/>
    </xf>
    <xf numFmtId="172" fontId="26" fillId="52" borderId="10" xfId="0" applyNumberFormat="1" applyFont="1" applyFill="1" applyBorder="1" applyAlignment="1">
      <alignment horizontal="center" vertical="center"/>
    </xf>
    <xf numFmtId="172" fontId="25" fillId="35" borderId="10" xfId="0" applyNumberFormat="1" applyFont="1" applyFill="1" applyBorder="1" applyAlignment="1">
      <alignment horizontal="center" vertical="center"/>
    </xf>
    <xf numFmtId="0" fontId="26" fillId="52" borderId="10" xfId="0" applyFont="1" applyFill="1" applyBorder="1" applyAlignment="1">
      <alignment/>
    </xf>
    <xf numFmtId="0" fontId="26" fillId="0" borderId="10" xfId="0" applyFont="1" applyBorder="1" applyAlignment="1">
      <alignment horizontal="center" vertical="center"/>
    </xf>
    <xf numFmtId="0" fontId="26" fillId="52" borderId="10" xfId="0" applyFont="1" applyFill="1" applyBorder="1" applyAlignment="1">
      <alignment horizontal="right" vertical="center"/>
    </xf>
    <xf numFmtId="0" fontId="26" fillId="70" borderId="10" xfId="0" applyFont="1" applyFill="1" applyBorder="1" applyAlignment="1">
      <alignment vertical="top" wrapText="1"/>
    </xf>
    <xf numFmtId="172" fontId="17" fillId="0" borderId="0" xfId="0" applyNumberFormat="1" applyFont="1" applyAlignment="1">
      <alignment vertical="center"/>
    </xf>
    <xf numFmtId="172" fontId="17" fillId="35" borderId="0" xfId="0" applyNumberFormat="1" applyFont="1" applyFill="1" applyAlignment="1">
      <alignment vertical="center"/>
    </xf>
    <xf numFmtId="172" fontId="25" fillId="35" borderId="10" xfId="0" applyNumberFormat="1" applyFont="1" applyFill="1" applyBorder="1" applyAlignment="1">
      <alignment horizontal="center" vertical="center" wrapText="1"/>
    </xf>
    <xf numFmtId="0" fontId="26" fillId="52" borderId="10" xfId="0" applyFont="1" applyFill="1" applyBorder="1" applyAlignment="1">
      <alignment horizontal="center"/>
    </xf>
    <xf numFmtId="172" fontId="25" fillId="0" borderId="10" xfId="0" applyNumberFormat="1" applyFont="1" applyBorder="1" applyAlignment="1">
      <alignment horizontal="center"/>
    </xf>
    <xf numFmtId="0" fontId="8" fillId="0" borderId="15" xfId="0" applyFont="1" applyFill="1" applyBorder="1" applyAlignment="1">
      <alignment horizontal="center" vertical="center" wrapText="1"/>
    </xf>
    <xf numFmtId="0" fontId="25" fillId="35" borderId="10" xfId="0" applyFont="1" applyFill="1" applyBorder="1" applyAlignment="1">
      <alignment horizontal="center" vertical="center"/>
    </xf>
    <xf numFmtId="0" fontId="26" fillId="70" borderId="10" xfId="0" applyFont="1" applyFill="1" applyBorder="1" applyAlignment="1">
      <alignment horizontal="center" vertical="center" wrapText="1"/>
    </xf>
    <xf numFmtId="0" fontId="25" fillId="35" borderId="10" xfId="0" applyFont="1" applyFill="1" applyBorder="1" applyAlignment="1">
      <alignment/>
    </xf>
    <xf numFmtId="172" fontId="25" fillId="35" borderId="10" xfId="0" applyNumberFormat="1" applyFont="1" applyFill="1" applyBorder="1" applyAlignment="1">
      <alignment/>
    </xf>
    <xf numFmtId="0" fontId="2" fillId="0" borderId="10" xfId="0" applyFont="1" applyBorder="1" applyAlignment="1">
      <alignment horizontal="left" vertical="top" wrapText="1"/>
    </xf>
    <xf numFmtId="0" fontId="3" fillId="71" borderId="10" xfId="0" applyFont="1" applyFill="1" applyBorder="1" applyAlignment="1">
      <alignment horizontal="center" vertical="center" wrapText="1"/>
    </xf>
    <xf numFmtId="0" fontId="26" fillId="35" borderId="10" xfId="0" applyFont="1" applyFill="1" applyBorder="1" applyAlignment="1">
      <alignment horizontal="center" vertical="center"/>
    </xf>
    <xf numFmtId="0" fontId="26" fillId="35" borderId="10" xfId="0" applyFont="1" applyFill="1" applyBorder="1" applyAlignment="1">
      <alignment horizontal="center" vertical="center" wrapText="1"/>
    </xf>
    <xf numFmtId="0" fontId="26" fillId="35" borderId="10" xfId="0" applyFont="1" applyFill="1" applyBorder="1" applyAlignment="1">
      <alignment horizontal="center"/>
    </xf>
    <xf numFmtId="0" fontId="0" fillId="70" borderId="10" xfId="0" applyFill="1" applyBorder="1" applyAlignment="1">
      <alignment/>
    </xf>
    <xf numFmtId="0" fontId="3" fillId="36" borderId="10" xfId="0" applyFont="1" applyFill="1" applyBorder="1" applyAlignment="1">
      <alignment horizontal="center" vertical="center" wrapText="1"/>
    </xf>
    <xf numFmtId="172" fontId="26" fillId="71" borderId="10" xfId="0" applyNumberFormat="1" applyFont="1" applyFill="1" applyBorder="1" applyAlignment="1">
      <alignment horizontal="center" vertical="center"/>
    </xf>
    <xf numFmtId="172" fontId="26" fillId="36" borderId="10" xfId="0" applyNumberFormat="1" applyFont="1" applyFill="1" applyBorder="1" applyAlignment="1">
      <alignment horizontal="center" vertical="center"/>
    </xf>
    <xf numFmtId="0" fontId="2" fillId="72" borderId="10" xfId="0" applyFont="1" applyFill="1" applyBorder="1" applyAlignment="1">
      <alignment horizontal="center" vertical="center"/>
    </xf>
    <xf numFmtId="0" fontId="2" fillId="70"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0" xfId="0" applyFont="1" applyFill="1" applyBorder="1" applyAlignment="1">
      <alignment horizontal="center" vertical="top" wrapText="1"/>
    </xf>
    <xf numFmtId="0" fontId="7" fillId="70" borderId="12" xfId="40" applyFont="1" applyFill="1" applyBorder="1" applyAlignment="1">
      <alignment horizontal="center" vertical="center"/>
      <protection/>
    </xf>
    <xf numFmtId="0" fontId="0" fillId="37" borderId="10" xfId="0" applyFill="1" applyBorder="1" applyAlignment="1">
      <alignment/>
    </xf>
    <xf numFmtId="0" fontId="0" fillId="73" borderId="10" xfId="0" applyFill="1" applyBorder="1" applyAlignment="1">
      <alignment/>
    </xf>
    <xf numFmtId="0" fontId="0" fillId="0" borderId="10" xfId="0" applyBorder="1" applyAlignment="1">
      <alignment/>
    </xf>
    <xf numFmtId="0" fontId="2" fillId="0" borderId="10" xfId="0" applyFont="1" applyBorder="1" applyAlignment="1">
      <alignment/>
    </xf>
    <xf numFmtId="0" fontId="18" fillId="0" borderId="10" xfId="0" applyFont="1" applyBorder="1" applyAlignment="1">
      <alignment horizontal="center" vertical="center"/>
    </xf>
    <xf numFmtId="0" fontId="19" fillId="0" borderId="10" xfId="0" applyFont="1" applyBorder="1" applyAlignment="1">
      <alignment/>
    </xf>
    <xf numFmtId="0" fontId="2" fillId="70" borderId="12" xfId="0" applyFont="1" applyFill="1" applyBorder="1" applyAlignment="1">
      <alignment horizontal="center" vertical="top"/>
    </xf>
    <xf numFmtId="0" fontId="6" fillId="37" borderId="12" xfId="0" applyFont="1" applyFill="1" applyBorder="1" applyAlignment="1">
      <alignment horizontal="center" vertical="center" wrapText="1"/>
    </xf>
    <xf numFmtId="0" fontId="2" fillId="70" borderId="10" xfId="0" applyFont="1" applyFill="1" applyBorder="1" applyAlignment="1">
      <alignment horizontal="center" vertical="center"/>
    </xf>
    <xf numFmtId="0" fontId="2" fillId="37" borderId="10" xfId="0" applyFont="1" applyFill="1" applyBorder="1" applyAlignment="1">
      <alignment horizontal="center" vertical="top"/>
    </xf>
    <xf numFmtId="0" fontId="2" fillId="70" borderId="10" xfId="0" applyFont="1" applyFill="1" applyBorder="1" applyAlignment="1">
      <alignment horizontal="center" vertical="top" wrapText="1"/>
    </xf>
    <xf numFmtId="0" fontId="2" fillId="70" borderId="10" xfId="0" applyFont="1" applyFill="1" applyBorder="1" applyAlignment="1">
      <alignment horizontal="center" vertical="top"/>
    </xf>
    <xf numFmtId="0" fontId="3" fillId="50" borderId="10" xfId="0" applyFont="1" applyFill="1" applyBorder="1" applyAlignment="1">
      <alignment vertical="center" wrapText="1"/>
    </xf>
    <xf numFmtId="0" fontId="2" fillId="74" borderId="10" xfId="0" applyFont="1" applyFill="1" applyBorder="1" applyAlignment="1">
      <alignment horizontal="center" vertical="center"/>
    </xf>
    <xf numFmtId="49" fontId="2" fillId="37" borderId="10" xfId="0" applyNumberFormat="1" applyFont="1" applyFill="1" applyBorder="1" applyAlignment="1">
      <alignment horizontal="center" vertical="top"/>
    </xf>
    <xf numFmtId="1" fontId="10" fillId="73" borderId="10" xfId="46" applyNumberFormat="1" applyFont="1" applyFill="1" applyBorder="1" applyAlignment="1">
      <alignment horizontal="center" vertical="top" wrapText="1"/>
      <protection/>
    </xf>
    <xf numFmtId="172" fontId="10" fillId="70" borderId="10" xfId="46" applyNumberFormat="1" applyFont="1" applyFill="1" applyBorder="1" applyAlignment="1">
      <alignment horizontal="center" vertical="top" wrapText="1"/>
      <protection/>
    </xf>
    <xf numFmtId="0" fontId="7" fillId="73" borderId="10" xfId="46" applyFont="1" applyFill="1" applyBorder="1" applyAlignment="1">
      <alignment horizontal="center" vertical="top" wrapText="1"/>
      <protection/>
    </xf>
    <xf numFmtId="0" fontId="7" fillId="37" borderId="10" xfId="46" applyFont="1" applyFill="1" applyBorder="1" applyAlignment="1">
      <alignment horizontal="center" vertical="center" wrapText="1"/>
      <protection/>
    </xf>
    <xf numFmtId="0" fontId="7" fillId="70" borderId="10" xfId="0" applyFont="1" applyFill="1" applyBorder="1" applyAlignment="1">
      <alignment horizontal="center" vertical="center"/>
    </xf>
    <xf numFmtId="0" fontId="7" fillId="73" borderId="10" xfId="0" applyFont="1" applyFill="1" applyBorder="1" applyAlignment="1">
      <alignment horizontal="center" vertical="center"/>
    </xf>
    <xf numFmtId="0" fontId="7" fillId="37" borderId="12" xfId="0" applyFont="1" applyFill="1" applyBorder="1" applyAlignment="1">
      <alignment horizontal="center" vertical="center"/>
    </xf>
    <xf numFmtId="0" fontId="7" fillId="73" borderId="12" xfId="0" applyFont="1" applyFill="1" applyBorder="1" applyAlignment="1">
      <alignment horizontal="center" vertical="center"/>
    </xf>
    <xf numFmtId="0" fontId="7" fillId="38" borderId="10" xfId="0" applyFont="1" applyFill="1" applyBorder="1" applyAlignment="1">
      <alignment horizontal="center" vertical="center"/>
    </xf>
    <xf numFmtId="49" fontId="7" fillId="70" borderId="10" xfId="46" applyNumberFormat="1" applyFont="1" applyFill="1" applyBorder="1" applyAlignment="1">
      <alignment horizontal="center" vertical="center" wrapText="1"/>
      <protection/>
    </xf>
    <xf numFmtId="0" fontId="10" fillId="39" borderId="10" xfId="0" applyFont="1" applyFill="1" applyBorder="1" applyAlignment="1">
      <alignment horizontal="center" vertical="center"/>
    </xf>
    <xf numFmtId="177" fontId="10" fillId="70" borderId="23" xfId="0" applyNumberFormat="1" applyFont="1" applyFill="1" applyBorder="1" applyAlignment="1">
      <alignment horizontal="left" vertical="top" wrapText="1"/>
    </xf>
    <xf numFmtId="0" fontId="10" fillId="70" borderId="10" xfId="0" applyFont="1" applyFill="1" applyBorder="1" applyAlignment="1">
      <alignment horizontal="center" vertical="top" wrapText="1"/>
    </xf>
    <xf numFmtId="0" fontId="10" fillId="73" borderId="23" xfId="0" applyFont="1" applyFill="1" applyBorder="1" applyAlignment="1">
      <alignment horizontal="center" vertical="top" wrapText="1"/>
    </xf>
    <xf numFmtId="0" fontId="10" fillId="37" borderId="23" xfId="0" applyFont="1" applyFill="1" applyBorder="1" applyAlignment="1">
      <alignment horizontal="center" vertical="top" wrapText="1"/>
    </xf>
    <xf numFmtId="0" fontId="10" fillId="73" borderId="25" xfId="0" applyFont="1" applyFill="1" applyBorder="1" applyAlignment="1">
      <alignment horizontal="left" vertical="top" wrapText="1"/>
    </xf>
    <xf numFmtId="0" fontId="10" fillId="73" borderId="25" xfId="0" applyFont="1" applyFill="1" applyBorder="1" applyAlignment="1">
      <alignment horizontal="center" vertical="top" wrapText="1"/>
    </xf>
    <xf numFmtId="0" fontId="10" fillId="73" borderId="23" xfId="0" applyFont="1" applyFill="1" applyBorder="1" applyAlignment="1">
      <alignment vertical="top" wrapText="1"/>
    </xf>
    <xf numFmtId="0" fontId="10" fillId="73" borderId="25" xfId="0" applyFont="1" applyFill="1" applyBorder="1" applyAlignment="1">
      <alignment vertical="top" wrapText="1"/>
    </xf>
    <xf numFmtId="0" fontId="7" fillId="73" borderId="27" xfId="0" applyFont="1" applyFill="1" applyBorder="1" applyAlignment="1">
      <alignment horizontal="center" vertical="center"/>
    </xf>
    <xf numFmtId="177" fontId="7" fillId="70" borderId="35" xfId="0" applyNumberFormat="1" applyFont="1" applyFill="1" applyBorder="1" applyAlignment="1">
      <alignment horizontal="center" vertical="center" wrapText="1"/>
    </xf>
    <xf numFmtId="177" fontId="7" fillId="70" borderId="59" xfId="0" applyNumberFormat="1" applyFont="1" applyFill="1" applyBorder="1" applyAlignment="1">
      <alignment horizontal="center" vertical="center" wrapText="1"/>
    </xf>
    <xf numFmtId="0" fontId="10" fillId="73" borderId="30" xfId="0" applyFont="1" applyFill="1" applyBorder="1" applyAlignment="1">
      <alignment horizontal="center" vertical="center" wrapText="1"/>
    </xf>
    <xf numFmtId="0" fontId="10" fillId="73" borderId="12" xfId="0" applyFont="1" applyFill="1" applyBorder="1" applyAlignment="1">
      <alignment horizontal="center" vertical="center" wrapText="1"/>
    </xf>
    <xf numFmtId="0" fontId="6" fillId="39" borderId="11" xfId="0" applyFont="1" applyFill="1" applyBorder="1" applyAlignment="1">
      <alignment horizontal="center" vertical="center"/>
    </xf>
    <xf numFmtId="0" fontId="2" fillId="38" borderId="10" xfId="0" applyFont="1" applyFill="1" applyBorder="1" applyAlignment="1">
      <alignment horizontal="center" vertical="center"/>
    </xf>
    <xf numFmtId="49" fontId="2" fillId="39" borderId="23" xfId="0" applyNumberFormat="1" applyFont="1" applyFill="1" applyBorder="1" applyAlignment="1">
      <alignment horizontal="center" vertical="top" wrapText="1"/>
    </xf>
    <xf numFmtId="49" fontId="2" fillId="72" borderId="23" xfId="0" applyNumberFormat="1" applyFont="1" applyFill="1" applyBorder="1" applyAlignment="1">
      <alignment horizontal="center" vertical="top" wrapText="1"/>
    </xf>
    <xf numFmtId="0" fontId="2" fillId="64" borderId="12" xfId="0" applyFont="1" applyFill="1" applyBorder="1" applyAlignment="1">
      <alignment horizontal="center" vertical="center" wrapText="1"/>
    </xf>
    <xf numFmtId="0" fontId="2" fillId="75" borderId="10" xfId="0" applyFont="1" applyFill="1" applyBorder="1" applyAlignment="1">
      <alignment horizontal="center" vertical="center" wrapText="1"/>
    </xf>
    <xf numFmtId="0" fontId="2" fillId="64" borderId="10" xfId="0" applyFont="1" applyFill="1" applyBorder="1" applyAlignment="1">
      <alignment horizontal="center" vertical="center" wrapText="1"/>
    </xf>
    <xf numFmtId="0" fontId="2" fillId="64" borderId="10" xfId="0" applyFont="1" applyFill="1" applyBorder="1" applyAlignment="1">
      <alignment horizontal="center" vertical="top" wrapText="1"/>
    </xf>
    <xf numFmtId="0" fontId="2" fillId="75" borderId="10" xfId="0" applyFont="1" applyFill="1" applyBorder="1" applyAlignment="1">
      <alignment horizontal="center" vertical="top" wrapText="1"/>
    </xf>
    <xf numFmtId="0" fontId="2" fillId="74" borderId="10" xfId="0" applyFont="1" applyFill="1" applyBorder="1" applyAlignment="1">
      <alignment horizontal="center" vertical="center"/>
    </xf>
    <xf numFmtId="49" fontId="6" fillId="39" borderId="11" xfId="0" applyNumberFormat="1" applyFont="1" applyFill="1" applyBorder="1" applyAlignment="1">
      <alignment horizontal="center" vertical="center" wrapText="1"/>
    </xf>
    <xf numFmtId="49" fontId="6" fillId="59" borderId="55" xfId="0" applyNumberFormat="1" applyFont="1" applyFill="1" applyBorder="1" applyAlignment="1">
      <alignment horizontal="center" vertical="center" wrapText="1"/>
    </xf>
    <xf numFmtId="0" fontId="2" fillId="39" borderId="10" xfId="0" applyFont="1" applyFill="1" applyBorder="1" applyAlignment="1">
      <alignment horizontal="center" vertical="center"/>
    </xf>
    <xf numFmtId="1" fontId="10" fillId="38" borderId="10" xfId="0" applyNumberFormat="1" applyFont="1" applyFill="1" applyBorder="1" applyAlignment="1">
      <alignment horizontal="center" vertical="center"/>
    </xf>
    <xf numFmtId="1" fontId="10" fillId="38" borderId="10" xfId="0" applyNumberFormat="1" applyFont="1" applyFill="1" applyBorder="1" applyAlignment="1">
      <alignment horizontal="center" vertical="center" wrapText="1"/>
    </xf>
    <xf numFmtId="0" fontId="10" fillId="76" borderId="10" xfId="0" applyFont="1" applyFill="1" applyBorder="1" applyAlignment="1">
      <alignment horizontal="center" vertical="center" wrapText="1"/>
    </xf>
    <xf numFmtId="0" fontId="10" fillId="38" borderId="10" xfId="0" applyFont="1" applyFill="1" applyBorder="1" applyAlignment="1">
      <alignment horizontal="center" vertical="center" wrapText="1"/>
    </xf>
    <xf numFmtId="0" fontId="10" fillId="38" borderId="10" xfId="0" applyFont="1" applyFill="1" applyBorder="1" applyAlignment="1">
      <alignment horizontal="center" vertical="center"/>
    </xf>
    <xf numFmtId="49" fontId="10" fillId="76" borderId="10" xfId="0" applyNumberFormat="1" applyFont="1" applyFill="1" applyBorder="1" applyAlignment="1">
      <alignment horizontal="center" vertical="center"/>
    </xf>
    <xf numFmtId="49" fontId="10" fillId="38" borderId="10" xfId="0" applyNumberFormat="1" applyFont="1" applyFill="1" applyBorder="1" applyAlignment="1">
      <alignment horizontal="center" vertical="center"/>
    </xf>
    <xf numFmtId="0" fontId="10" fillId="38" borderId="10" xfId="0" applyNumberFormat="1" applyFont="1" applyFill="1" applyBorder="1" applyAlignment="1">
      <alignment horizontal="center" vertical="center"/>
    </xf>
    <xf numFmtId="0" fontId="10" fillId="76" borderId="10" xfId="0" applyNumberFormat="1" applyFont="1" applyFill="1" applyBorder="1" applyAlignment="1">
      <alignment horizontal="center" vertical="center"/>
    </xf>
    <xf numFmtId="0" fontId="10" fillId="70" borderId="10" xfId="0" applyNumberFormat="1" applyFont="1" applyFill="1" applyBorder="1" applyAlignment="1">
      <alignment horizontal="center" vertical="center"/>
    </xf>
    <xf numFmtId="0" fontId="2" fillId="73" borderId="10" xfId="0" applyFont="1" applyFill="1" applyBorder="1" applyAlignment="1">
      <alignment horizontal="center" vertical="center"/>
    </xf>
    <xf numFmtId="172" fontId="2" fillId="42" borderId="10" xfId="0" applyNumberFormat="1" applyFont="1" applyFill="1" applyBorder="1" applyAlignment="1">
      <alignment horizontal="center" vertical="center"/>
    </xf>
    <xf numFmtId="0" fontId="2" fillId="76" borderId="12" xfId="0" applyFont="1" applyFill="1" applyBorder="1" applyAlignment="1">
      <alignment horizontal="center" vertical="center"/>
    </xf>
    <xf numFmtId="0" fontId="2" fillId="38" borderId="12" xfId="0" applyFont="1" applyFill="1" applyBorder="1" applyAlignment="1">
      <alignment horizontal="center" vertical="center"/>
    </xf>
    <xf numFmtId="0" fontId="2" fillId="39" borderId="10" xfId="0" applyFont="1" applyFill="1" applyBorder="1" applyAlignment="1">
      <alignment horizontal="center" vertical="center"/>
    </xf>
    <xf numFmtId="0" fontId="2" fillId="37" borderId="11" xfId="45" applyFont="1" applyFill="1" applyBorder="1" applyAlignment="1">
      <alignment horizontal="center"/>
      <protection/>
    </xf>
    <xf numFmtId="49" fontId="6" fillId="38" borderId="11" xfId="45" applyNumberFormat="1" applyFont="1" applyFill="1" applyBorder="1" applyAlignment="1">
      <alignment horizontal="center" vertical="center"/>
      <protection/>
    </xf>
    <xf numFmtId="0" fontId="2" fillId="37" borderId="37" xfId="45" applyFont="1" applyFill="1" applyBorder="1" applyAlignment="1">
      <alignment horizontal="center" vertical="center"/>
      <protection/>
    </xf>
    <xf numFmtId="49" fontId="2" fillId="37" borderId="37" xfId="45" applyNumberFormat="1" applyFont="1" applyFill="1" applyBorder="1" applyAlignment="1">
      <alignment horizontal="center" vertical="center"/>
      <protection/>
    </xf>
    <xf numFmtId="0" fontId="6" fillId="39" borderId="10" xfId="45" applyFont="1" applyFill="1" applyBorder="1" applyAlignment="1">
      <alignment horizontal="center" vertical="center"/>
      <protection/>
    </xf>
    <xf numFmtId="0" fontId="4" fillId="39" borderId="23" xfId="45" applyFont="1" applyFill="1" applyBorder="1" applyAlignment="1">
      <alignment horizontal="center" vertical="center" wrapText="1"/>
      <protection/>
    </xf>
    <xf numFmtId="0" fontId="6" fillId="39" borderId="10" xfId="45" applyFont="1" applyFill="1" applyBorder="1" applyAlignment="1">
      <alignment horizontal="center" vertical="center" wrapText="1"/>
      <protection/>
    </xf>
    <xf numFmtId="49" fontId="6" fillId="39" borderId="10" xfId="45" applyNumberFormat="1" applyFont="1" applyFill="1" applyBorder="1" applyAlignment="1">
      <alignment horizontal="center" vertical="center"/>
      <protection/>
    </xf>
    <xf numFmtId="0" fontId="4" fillId="39" borderId="10" xfId="45" applyFont="1" applyFill="1" applyBorder="1" applyAlignment="1">
      <alignment horizontal="center" vertical="center" wrapText="1"/>
      <protection/>
    </xf>
    <xf numFmtId="49" fontId="4" fillId="39" borderId="10" xfId="45" applyNumberFormat="1" applyFont="1" applyFill="1" applyBorder="1" applyAlignment="1">
      <alignment horizontal="center" vertical="center"/>
      <protection/>
    </xf>
    <xf numFmtId="0" fontId="4" fillId="59" borderId="10" xfId="45" applyFont="1" applyFill="1" applyBorder="1" applyAlignment="1">
      <alignment horizontal="center" vertical="center" wrapText="1"/>
      <protection/>
    </xf>
    <xf numFmtId="0" fontId="6" fillId="37" borderId="10" xfId="46" applyFont="1" applyFill="1" applyBorder="1" applyAlignment="1">
      <alignment horizontal="center" vertical="center"/>
      <protection/>
    </xf>
    <xf numFmtId="0" fontId="6" fillId="37" borderId="24" xfId="49" applyFont="1" applyFill="1" applyBorder="1" applyAlignment="1">
      <alignment horizontal="center" vertical="center"/>
      <protection/>
    </xf>
    <xf numFmtId="0" fontId="6" fillId="70" borderId="11" xfId="46" applyFont="1" applyFill="1" applyBorder="1" applyAlignment="1">
      <alignment horizontal="center" vertical="center"/>
      <protection/>
    </xf>
    <xf numFmtId="0" fontId="6" fillId="37" borderId="10" xfId="45" applyFont="1" applyFill="1" applyBorder="1" applyAlignment="1">
      <alignment horizontal="center" vertical="center"/>
      <protection/>
    </xf>
    <xf numFmtId="0" fontId="6" fillId="37" borderId="11" xfId="45" applyFont="1" applyFill="1" applyBorder="1" applyAlignment="1">
      <alignment horizontal="center" vertical="center" wrapText="1"/>
      <protection/>
    </xf>
    <xf numFmtId="0" fontId="6" fillId="39" borderId="10" xfId="45" applyFont="1" applyFill="1" applyBorder="1" applyAlignment="1">
      <alignment horizontal="center" vertical="center"/>
      <protection/>
    </xf>
    <xf numFmtId="0" fontId="6" fillId="39" borderId="22" xfId="45" applyFont="1" applyFill="1" applyBorder="1" applyAlignment="1">
      <alignment horizontal="center" vertical="center"/>
      <protection/>
    </xf>
    <xf numFmtId="0" fontId="6" fillId="39" borderId="26" xfId="45" applyFont="1" applyFill="1" applyBorder="1" applyAlignment="1">
      <alignment horizontal="center" vertical="center"/>
      <protection/>
    </xf>
    <xf numFmtId="0" fontId="6" fillId="38" borderId="10" xfId="45" applyFont="1" applyFill="1" applyBorder="1" applyAlignment="1">
      <alignment horizontal="center" vertical="center"/>
      <protection/>
    </xf>
    <xf numFmtId="0" fontId="6" fillId="70" borderId="25" xfId="45" applyFont="1" applyFill="1" applyBorder="1" applyAlignment="1">
      <alignment horizontal="center" vertical="center"/>
      <protection/>
    </xf>
    <xf numFmtId="49" fontId="6" fillId="37" borderId="12" xfId="0" applyNumberFormat="1" applyFont="1" applyFill="1" applyBorder="1" applyAlignment="1">
      <alignment horizontal="center" vertical="center"/>
    </xf>
    <xf numFmtId="0" fontId="6" fillId="73" borderId="10" xfId="45" applyFont="1" applyFill="1" applyBorder="1" applyAlignment="1">
      <alignment horizontal="center" vertical="center" wrapText="1"/>
      <protection/>
    </xf>
    <xf numFmtId="0" fontId="6" fillId="37" borderId="25" xfId="45" applyFont="1" applyFill="1" applyBorder="1" applyAlignment="1">
      <alignment horizontal="center" vertical="center" wrapText="1"/>
      <protection/>
    </xf>
    <xf numFmtId="0" fontId="6" fillId="37" borderId="10" xfId="45" applyFont="1" applyFill="1" applyBorder="1" applyAlignment="1">
      <alignment horizontal="center" vertical="center" wrapText="1"/>
      <protection/>
    </xf>
    <xf numFmtId="0" fontId="6" fillId="37" borderId="16" xfId="45" applyFont="1" applyFill="1" applyBorder="1" applyAlignment="1">
      <alignment horizontal="center" vertical="center" wrapText="1"/>
      <protection/>
    </xf>
    <xf numFmtId="0" fontId="4" fillId="37" borderId="15" xfId="45" applyFont="1" applyFill="1" applyBorder="1" applyAlignment="1">
      <alignment horizontal="center" vertical="center" wrapText="1"/>
      <protection/>
    </xf>
    <xf numFmtId="0" fontId="4" fillId="37" borderId="15" xfId="45" applyFont="1" applyFill="1" applyBorder="1" applyAlignment="1">
      <alignment horizontal="center" vertical="center"/>
      <protection/>
    </xf>
    <xf numFmtId="0" fontId="2" fillId="39" borderId="10" xfId="45" applyFont="1" applyFill="1" applyBorder="1" applyAlignment="1">
      <alignment horizontal="center" vertical="center" wrapText="1"/>
      <protection/>
    </xf>
    <xf numFmtId="0" fontId="6" fillId="55" borderId="10" xfId="0" applyFont="1" applyFill="1" applyBorder="1" applyAlignment="1">
      <alignment horizontal="center" vertical="center" wrapText="1"/>
    </xf>
    <xf numFmtId="0" fontId="6" fillId="37" borderId="10" xfId="0" applyFont="1" applyFill="1" applyBorder="1" applyAlignment="1">
      <alignment horizontal="center" vertical="center"/>
    </xf>
    <xf numFmtId="0" fontId="6" fillId="37" borderId="12" xfId="0" applyFont="1" applyFill="1" applyBorder="1" applyAlignment="1">
      <alignment horizontal="center" vertical="center"/>
    </xf>
    <xf numFmtId="49" fontId="6" fillId="70" borderId="12" xfId="0" applyNumberFormat="1" applyFont="1" applyFill="1" applyBorder="1" applyAlignment="1">
      <alignment horizontal="center" vertical="center"/>
    </xf>
    <xf numFmtId="49" fontId="2" fillId="70" borderId="10" xfId="0" applyNumberFormat="1" applyFont="1" applyFill="1" applyBorder="1" applyAlignment="1">
      <alignment horizontal="center" vertical="center"/>
    </xf>
    <xf numFmtId="0" fontId="7" fillId="70" borderId="55" xfId="0" applyNumberFormat="1" applyFont="1" applyFill="1" applyBorder="1" applyAlignment="1">
      <alignment horizontal="center" vertical="center" wrapText="1"/>
    </xf>
    <xf numFmtId="49" fontId="7" fillId="73"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49" fontId="4" fillId="0" borderId="10" xfId="0" applyNumberFormat="1" applyFont="1" applyBorder="1" applyAlignment="1">
      <alignment vertical="top" wrapText="1"/>
    </xf>
    <xf numFmtId="49" fontId="7" fillId="73" borderId="12" xfId="0" applyNumberFormat="1" applyFont="1" applyFill="1" applyBorder="1" applyAlignment="1">
      <alignment horizontal="center" vertical="center" wrapText="1"/>
    </xf>
    <xf numFmtId="49" fontId="2" fillId="73" borderId="10" xfId="0" applyNumberFormat="1" applyFont="1" applyFill="1" applyBorder="1" applyAlignment="1">
      <alignment horizontal="center" vertical="center"/>
    </xf>
    <xf numFmtId="49" fontId="2" fillId="70" borderId="10" xfId="0" applyNumberFormat="1" applyFont="1" applyFill="1" applyBorder="1" applyAlignment="1">
      <alignment horizontal="center" vertical="center"/>
    </xf>
    <xf numFmtId="49" fontId="2" fillId="70" borderId="10" xfId="0" applyNumberFormat="1" applyFont="1" applyFill="1" applyBorder="1" applyAlignment="1">
      <alignment horizontal="center" vertical="center" wrapText="1"/>
    </xf>
    <xf numFmtId="1" fontId="2" fillId="70" borderId="12" xfId="0" applyNumberFormat="1" applyFont="1" applyFill="1" applyBorder="1" applyAlignment="1">
      <alignment horizontal="center" vertical="top"/>
    </xf>
    <xf numFmtId="1" fontId="2" fillId="37" borderId="12" xfId="0" applyNumberFormat="1" applyFont="1" applyFill="1" applyBorder="1" applyAlignment="1">
      <alignment horizontal="center" vertical="top"/>
    </xf>
    <xf numFmtId="49" fontId="2" fillId="70" borderId="10" xfId="0" applyNumberFormat="1" applyFont="1" applyFill="1" applyBorder="1" applyAlignment="1">
      <alignment horizontal="center" vertical="top"/>
    </xf>
    <xf numFmtId="49" fontId="2" fillId="37" borderId="10" xfId="0" applyNumberFormat="1" applyFont="1" applyFill="1" applyBorder="1" applyAlignment="1">
      <alignment horizontal="center" vertical="top"/>
    </xf>
    <xf numFmtId="49" fontId="2" fillId="73" borderId="10" xfId="0" applyNumberFormat="1" applyFont="1" applyFill="1" applyBorder="1" applyAlignment="1">
      <alignment horizontal="center" vertical="top"/>
    </xf>
    <xf numFmtId="1" fontId="2" fillId="73" borderId="10" xfId="0" applyNumberFormat="1" applyFont="1" applyFill="1" applyBorder="1" applyAlignment="1">
      <alignment horizontal="center" vertical="top"/>
    </xf>
    <xf numFmtId="0" fontId="2" fillId="37" borderId="10" xfId="0" applyNumberFormat="1" applyFont="1" applyFill="1" applyBorder="1" applyAlignment="1">
      <alignment horizontal="center" vertical="center"/>
    </xf>
    <xf numFmtId="0" fontId="2" fillId="70" borderId="10" xfId="0" applyFont="1" applyFill="1" applyBorder="1" applyAlignment="1">
      <alignment horizontal="center" vertical="center"/>
    </xf>
    <xf numFmtId="0" fontId="2" fillId="38" borderId="10" xfId="0" applyFont="1" applyFill="1" applyBorder="1" applyAlignment="1">
      <alignment horizontal="center" vertical="top"/>
    </xf>
    <xf numFmtId="0" fontId="2" fillId="64" borderId="10" xfId="0" applyFont="1" applyFill="1" applyBorder="1" applyAlignment="1">
      <alignment horizontal="center" vertical="top"/>
    </xf>
    <xf numFmtId="0" fontId="2" fillId="75" borderId="10" xfId="0" applyFont="1" applyFill="1" applyBorder="1" applyAlignment="1">
      <alignment horizontal="center" vertical="top"/>
    </xf>
    <xf numFmtId="0" fontId="2" fillId="38" borderId="12" xfId="0" applyFont="1" applyFill="1" applyBorder="1" applyAlignment="1">
      <alignment horizontal="center" vertical="center"/>
    </xf>
    <xf numFmtId="0" fontId="2" fillId="76" borderId="10" xfId="0" applyFont="1" applyFill="1" applyBorder="1" applyAlignment="1">
      <alignment horizontal="center" vertical="center"/>
    </xf>
    <xf numFmtId="49" fontId="2" fillId="37" borderId="10" xfId="0" applyNumberFormat="1" applyFont="1" applyFill="1" applyBorder="1" applyAlignment="1">
      <alignment horizontal="center" vertical="center" wrapText="1"/>
    </xf>
    <xf numFmtId="49" fontId="2" fillId="37" borderId="10" xfId="0" applyNumberFormat="1" applyFont="1" applyFill="1" applyBorder="1" applyAlignment="1">
      <alignment horizontal="center" vertical="top" wrapText="1"/>
    </xf>
    <xf numFmtId="0" fontId="2" fillId="76" borderId="10" xfId="0" applyFont="1" applyFill="1" applyBorder="1" applyAlignment="1">
      <alignment horizontal="center" vertical="center" wrapText="1"/>
    </xf>
    <xf numFmtId="0" fontId="2" fillId="74" borderId="10" xfId="0" applyFont="1" applyFill="1" applyBorder="1" applyAlignment="1">
      <alignment horizontal="center" vertical="center" wrapText="1"/>
    </xf>
    <xf numFmtId="172" fontId="7" fillId="0" borderId="10" xfId="0" applyNumberFormat="1" applyFont="1" applyFill="1" applyBorder="1" applyAlignment="1">
      <alignment vertical="center" wrapText="1"/>
    </xf>
    <xf numFmtId="0" fontId="2" fillId="37" borderId="10" xfId="45" applyFont="1" applyFill="1" applyBorder="1" applyAlignment="1">
      <alignment horizontal="center" vertical="center"/>
      <protection/>
    </xf>
    <xf numFmtId="49" fontId="6" fillId="54" borderId="10" xfId="0" applyNumberFormat="1" applyFont="1" applyFill="1" applyBorder="1" applyAlignment="1">
      <alignment horizontal="center" vertical="top"/>
    </xf>
    <xf numFmtId="0" fontId="11" fillId="0" borderId="10" xfId="0" applyFont="1" applyBorder="1" applyAlignment="1">
      <alignment horizontal="center" vertical="center"/>
    </xf>
    <xf numFmtId="1" fontId="2" fillId="37" borderId="10" xfId="0" applyNumberFormat="1" applyFont="1" applyFill="1" applyBorder="1" applyAlignment="1">
      <alignment horizontal="center" vertical="center"/>
    </xf>
    <xf numFmtId="172" fontId="28" fillId="70" borderId="10" xfId="0" applyNumberFormat="1" applyFont="1" applyFill="1" applyBorder="1" applyAlignment="1">
      <alignment horizontal="center" vertical="center"/>
    </xf>
    <xf numFmtId="0" fontId="28" fillId="70" borderId="10" xfId="0" applyFont="1" applyFill="1" applyBorder="1" applyAlignment="1">
      <alignment wrapText="1"/>
    </xf>
    <xf numFmtId="0" fontId="28" fillId="70" borderId="10" xfId="0" applyFont="1" applyFill="1" applyBorder="1" applyAlignment="1">
      <alignment horizontal="center" vertical="center"/>
    </xf>
    <xf numFmtId="0" fontId="29" fillId="70" borderId="10" xfId="0" applyFont="1" applyFill="1" applyBorder="1" applyAlignment="1">
      <alignment horizontal="center" vertical="center" wrapText="1"/>
    </xf>
    <xf numFmtId="0" fontId="2" fillId="70" borderId="10" xfId="0" applyFont="1" applyFill="1" applyBorder="1" applyAlignment="1">
      <alignment horizontal="center" vertical="center" wrapText="1"/>
    </xf>
    <xf numFmtId="0" fontId="6" fillId="70" borderId="10" xfId="0" applyFont="1" applyFill="1" applyBorder="1" applyAlignment="1">
      <alignment horizontal="center" vertical="center"/>
    </xf>
    <xf numFmtId="0" fontId="2" fillId="59" borderId="10" xfId="0" applyFont="1" applyFill="1" applyBorder="1" applyAlignment="1">
      <alignment horizontal="center" vertical="center"/>
    </xf>
    <xf numFmtId="49" fontId="7" fillId="37" borderId="12"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49" fontId="4" fillId="35" borderId="15" xfId="0" applyNumberFormat="1" applyFont="1" applyFill="1" applyBorder="1" applyAlignment="1">
      <alignment horizontal="left" vertical="center" wrapText="1"/>
    </xf>
    <xf numFmtId="49" fontId="4" fillId="0" borderId="12" xfId="0" applyNumberFormat="1" applyFont="1" applyBorder="1" applyAlignment="1">
      <alignment horizontal="left" vertical="center" wrapText="1"/>
    </xf>
    <xf numFmtId="172" fontId="4" fillId="35" borderId="10" xfId="0" applyNumberFormat="1" applyFont="1" applyFill="1" applyBorder="1" applyAlignment="1">
      <alignment horizontal="left" vertical="center" wrapText="1"/>
    </xf>
    <xf numFmtId="0" fontId="4" fillId="0" borderId="12" xfId="0" applyFont="1" applyBorder="1" applyAlignment="1">
      <alignment horizontal="left" vertical="top" wrapText="1"/>
    </xf>
    <xf numFmtId="0" fontId="4" fillId="35" borderId="12" xfId="0" applyFont="1" applyFill="1" applyBorder="1" applyAlignment="1">
      <alignment horizontal="left" vertical="top" wrapText="1"/>
    </xf>
    <xf numFmtId="0" fontId="4" fillId="34" borderId="11" xfId="0" applyFont="1" applyFill="1" applyBorder="1" applyAlignment="1">
      <alignment vertical="center" wrapText="1"/>
    </xf>
    <xf numFmtId="0" fontId="4" fillId="34" borderId="16" xfId="0" applyFont="1" applyFill="1" applyBorder="1" applyAlignment="1">
      <alignment vertical="center" wrapText="1"/>
    </xf>
    <xf numFmtId="0" fontId="4" fillId="34" borderId="10" xfId="0" applyFont="1" applyFill="1" applyBorder="1" applyAlignment="1">
      <alignment vertical="center" wrapText="1"/>
    </xf>
    <xf numFmtId="0" fontId="4" fillId="54" borderId="10" xfId="0" applyFont="1" applyFill="1" applyBorder="1" applyAlignment="1">
      <alignment vertical="top" wrapText="1"/>
    </xf>
    <xf numFmtId="0" fontId="4" fillId="54" borderId="12" xfId="0" applyFont="1" applyFill="1" applyBorder="1" applyAlignment="1">
      <alignment vertical="center" wrapText="1"/>
    </xf>
    <xf numFmtId="0" fontId="4" fillId="54" borderId="10" xfId="0" applyFont="1" applyFill="1" applyBorder="1" applyAlignment="1">
      <alignment vertical="center" wrapText="1"/>
    </xf>
    <xf numFmtId="0" fontId="4" fillId="40" borderId="1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51" borderId="10" xfId="0" applyFont="1" applyFill="1" applyBorder="1" applyAlignment="1">
      <alignment horizontal="left" vertical="center" wrapText="1"/>
    </xf>
    <xf numFmtId="0" fontId="4" fillId="34" borderId="25" xfId="0" applyFont="1" applyFill="1" applyBorder="1" applyAlignment="1">
      <alignment vertical="center" wrapText="1"/>
    </xf>
    <xf numFmtId="0" fontId="4" fillId="54" borderId="12" xfId="0" applyFont="1" applyFill="1" applyBorder="1" applyAlignment="1">
      <alignment horizontal="left" vertical="center" wrapText="1"/>
    </xf>
    <xf numFmtId="0" fontId="4" fillId="54" borderId="10" xfId="0" applyFont="1" applyFill="1" applyBorder="1" applyAlignment="1">
      <alignment horizontal="left" vertical="center" wrapText="1"/>
    </xf>
    <xf numFmtId="0" fontId="4" fillId="0" borderId="10" xfId="0" applyFont="1" applyBorder="1" applyAlignment="1">
      <alignment vertical="center" wrapText="1"/>
    </xf>
    <xf numFmtId="0" fontId="4" fillId="35" borderId="15" xfId="0" applyFont="1" applyFill="1" applyBorder="1" applyAlignment="1">
      <alignment horizontal="left" vertical="top" wrapText="1"/>
    </xf>
    <xf numFmtId="0" fontId="4" fillId="0" borderId="10" xfId="0" applyFont="1" applyBorder="1" applyAlignment="1">
      <alignment vertical="top" wrapText="1"/>
    </xf>
    <xf numFmtId="0" fontId="4" fillId="35" borderId="10" xfId="0" applyFont="1" applyFill="1" applyBorder="1" applyAlignment="1">
      <alignment horizontal="left" vertical="top" wrapText="1"/>
    </xf>
    <xf numFmtId="0" fontId="4" fillId="0" borderId="15" xfId="0" applyFont="1" applyBorder="1" applyAlignment="1">
      <alignment vertical="top" wrapText="1"/>
    </xf>
    <xf numFmtId="0" fontId="4" fillId="35" borderId="10" xfId="0" applyFont="1" applyFill="1" applyBorder="1" applyAlignment="1">
      <alignment vertical="top" wrapText="1"/>
    </xf>
    <xf numFmtId="0" fontId="7" fillId="35" borderId="10" xfId="0" applyFont="1" applyFill="1" applyBorder="1" applyAlignment="1">
      <alignment vertical="top"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5" borderId="10" xfId="40" applyFont="1" applyFill="1" applyBorder="1" applyAlignment="1">
      <alignment horizontal="left" vertical="top" wrapText="1"/>
      <protection/>
    </xf>
    <xf numFmtId="0" fontId="4" fillId="35" borderId="26" xfId="40" applyFont="1" applyFill="1" applyBorder="1" applyAlignment="1">
      <alignment horizontal="left" vertical="center" wrapText="1"/>
      <protection/>
    </xf>
    <xf numFmtId="0" fontId="27" fillId="0" borderId="12" xfId="0" applyFont="1" applyBorder="1" applyAlignment="1">
      <alignment horizontal="left" vertical="top" wrapText="1"/>
    </xf>
    <xf numFmtId="0" fontId="27" fillId="35" borderId="12" xfId="0" applyFont="1" applyFill="1" applyBorder="1" applyAlignment="1">
      <alignment horizontal="left" vertical="top" wrapText="1"/>
    </xf>
    <xf numFmtId="0" fontId="4" fillId="0" borderId="10" xfId="0" applyFont="1" applyBorder="1" applyAlignment="1">
      <alignment vertical="center" wrapText="1"/>
    </xf>
    <xf numFmtId="0" fontId="27" fillId="35" borderId="10" xfId="0" applyFont="1" applyFill="1" applyBorder="1" applyAlignment="1">
      <alignment vertical="top" wrapText="1"/>
    </xf>
    <xf numFmtId="0" fontId="27" fillId="0" borderId="10" xfId="0" applyFont="1" applyBorder="1" applyAlignment="1">
      <alignment vertical="top" wrapText="1"/>
    </xf>
    <xf numFmtId="0" fontId="4" fillId="35" borderId="26" xfId="46" applyFont="1" applyFill="1" applyBorder="1" applyAlignment="1">
      <alignment vertical="top" wrapText="1"/>
      <protection/>
    </xf>
    <xf numFmtId="0" fontId="4" fillId="35" borderId="10" xfId="46" applyFont="1" applyFill="1" applyBorder="1" applyAlignment="1">
      <alignment vertical="top" wrapText="1"/>
      <protection/>
    </xf>
    <xf numFmtId="0" fontId="4" fillId="35" borderId="27" xfId="46" applyFont="1" applyFill="1" applyBorder="1" applyAlignment="1">
      <alignment vertical="top" wrapText="1"/>
      <protection/>
    </xf>
    <xf numFmtId="0" fontId="27" fillId="54" borderId="10" xfId="46" applyFont="1" applyFill="1" applyBorder="1" applyAlignment="1">
      <alignment horizontal="left" vertical="top" wrapText="1"/>
      <protection/>
    </xf>
    <xf numFmtId="0" fontId="4" fillId="35" borderId="10" xfId="46" applyFont="1" applyFill="1" applyBorder="1" applyAlignment="1">
      <alignment horizontal="left" vertical="top" wrapText="1"/>
      <protection/>
    </xf>
    <xf numFmtId="0" fontId="4" fillId="35" borderId="0" xfId="46" applyFont="1" applyFill="1" applyBorder="1" applyAlignment="1">
      <alignment vertical="top" wrapText="1"/>
      <protection/>
    </xf>
    <xf numFmtId="0" fontId="4" fillId="35" borderId="10" xfId="0" applyNumberFormat="1" applyFont="1" applyFill="1" applyBorder="1" applyAlignment="1">
      <alignment vertical="center" wrapText="1"/>
    </xf>
    <xf numFmtId="0" fontId="4" fillId="35" borderId="10" xfId="0" applyNumberFormat="1" applyFont="1" applyFill="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vertical="center" wrapText="1"/>
    </xf>
    <xf numFmtId="49" fontId="4" fillId="35" borderId="10" xfId="0" applyNumberFormat="1" applyFont="1" applyFill="1" applyBorder="1" applyAlignment="1">
      <alignment vertical="center" wrapText="1"/>
    </xf>
    <xf numFmtId="0" fontId="4" fillId="35" borderId="10" xfId="0" applyNumberFormat="1" applyFont="1" applyFill="1" applyBorder="1" applyAlignment="1">
      <alignment vertical="top" wrapText="1"/>
    </xf>
    <xf numFmtId="0" fontId="4" fillId="34" borderId="10" xfId="0" applyFont="1" applyFill="1" applyBorder="1" applyAlignment="1">
      <alignment horizontal="left" vertical="top" wrapText="1"/>
    </xf>
    <xf numFmtId="0" fontId="4" fillId="35" borderId="10" xfId="0" applyFont="1" applyFill="1" applyBorder="1" applyAlignment="1">
      <alignment vertical="center" wrapText="1"/>
    </xf>
    <xf numFmtId="0" fontId="27" fillId="35" borderId="10" xfId="0" applyFont="1" applyFill="1" applyBorder="1" applyAlignment="1">
      <alignment horizontal="left" vertical="center" wrapText="1"/>
    </xf>
    <xf numFmtId="0" fontId="7" fillId="40" borderId="10" xfId="0" applyFont="1" applyFill="1" applyBorder="1" applyAlignment="1">
      <alignment vertical="center" wrapText="1"/>
    </xf>
    <xf numFmtId="0" fontId="7" fillId="34" borderId="10" xfId="0" applyFont="1" applyFill="1" applyBorder="1" applyAlignment="1">
      <alignment horizontal="left" vertical="top" wrapText="1"/>
    </xf>
    <xf numFmtId="0" fontId="7" fillId="0" borderId="10" xfId="0" applyFont="1" applyBorder="1" applyAlignment="1">
      <alignment vertical="center"/>
    </xf>
    <xf numFmtId="0" fontId="7" fillId="0" borderId="10" xfId="0" applyFont="1" applyBorder="1" applyAlignment="1">
      <alignment/>
    </xf>
    <xf numFmtId="0" fontId="7" fillId="34" borderId="15" xfId="0" applyFont="1" applyFill="1" applyBorder="1" applyAlignment="1">
      <alignment horizontal="left" vertical="top" wrapText="1"/>
    </xf>
    <xf numFmtId="0" fontId="30" fillId="34" borderId="10" xfId="0" applyFont="1" applyFill="1" applyBorder="1" applyAlignment="1">
      <alignment horizontal="left" vertical="top" wrapText="1"/>
    </xf>
    <xf numFmtId="0" fontId="10" fillId="34" borderId="10" xfId="0" applyFont="1" applyFill="1" applyBorder="1" applyAlignment="1">
      <alignment horizontal="left" vertical="top" wrapText="1"/>
    </xf>
    <xf numFmtId="0" fontId="7" fillId="40" borderId="10" xfId="0" applyFont="1" applyFill="1" applyBorder="1" applyAlignment="1">
      <alignment horizontal="left" vertical="top" wrapText="1"/>
    </xf>
    <xf numFmtId="0" fontId="2" fillId="77" borderId="10" xfId="0" applyFont="1" applyFill="1" applyBorder="1" applyAlignment="1">
      <alignment horizontal="center" vertical="center"/>
    </xf>
    <xf numFmtId="172" fontId="3" fillId="77" borderId="10" xfId="0" applyNumberFormat="1" applyFont="1" applyFill="1" applyBorder="1" applyAlignment="1">
      <alignment horizontal="center" vertical="center"/>
    </xf>
    <xf numFmtId="0" fontId="3" fillId="77" borderId="10" xfId="0" applyFont="1" applyFill="1" applyBorder="1" applyAlignment="1">
      <alignment horizontal="center" vertical="center"/>
    </xf>
    <xf numFmtId="0" fontId="3" fillId="77" borderId="10" xfId="0" applyFont="1" applyFill="1" applyBorder="1" applyAlignment="1">
      <alignment vertical="center"/>
    </xf>
    <xf numFmtId="0" fontId="3" fillId="78" borderId="10" xfId="0" applyFont="1" applyFill="1" applyBorder="1" applyAlignment="1">
      <alignment horizontal="left" vertical="center" wrapText="1"/>
    </xf>
    <xf numFmtId="172" fontId="3" fillId="78" borderId="10" xfId="0" applyNumberFormat="1" applyFont="1" applyFill="1" applyBorder="1" applyAlignment="1">
      <alignment horizontal="center" vertical="center" wrapText="1"/>
    </xf>
    <xf numFmtId="172" fontId="3" fillId="77" borderId="10" xfId="0" applyNumberFormat="1" applyFont="1" applyFill="1" applyBorder="1" applyAlignment="1">
      <alignment horizontal="center" vertical="center" wrapText="1"/>
    </xf>
    <xf numFmtId="0" fontId="4" fillId="0" borderId="12" xfId="0" applyFont="1" applyBorder="1" applyAlignment="1">
      <alignment horizontal="left" vertical="center" wrapText="1"/>
    </xf>
    <xf numFmtId="0" fontId="4" fillId="40" borderId="12" xfId="0" applyFont="1" applyFill="1" applyBorder="1" applyAlignment="1">
      <alignment horizontal="left" vertical="top" wrapText="1"/>
    </xf>
    <xf numFmtId="49" fontId="6" fillId="64" borderId="10" xfId="0" applyNumberFormat="1" applyFont="1" applyFill="1" applyBorder="1" applyAlignment="1">
      <alignment horizontal="center" vertical="top"/>
    </xf>
    <xf numFmtId="49" fontId="13" fillId="0" borderId="18"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79" borderId="10" xfId="0" applyFont="1" applyFill="1" applyBorder="1" applyAlignment="1">
      <alignment horizontal="right" vertical="center"/>
    </xf>
    <xf numFmtId="172" fontId="13" fillId="79" borderId="10" xfId="0" applyNumberFormat="1" applyFont="1" applyFill="1" applyBorder="1" applyAlignment="1">
      <alignment horizontal="center" vertical="center"/>
    </xf>
    <xf numFmtId="0" fontId="6" fillId="78" borderId="18" xfId="0" applyFont="1" applyFill="1" applyBorder="1" applyAlignment="1">
      <alignment wrapText="1"/>
    </xf>
    <xf numFmtId="0" fontId="6" fillId="78" borderId="19" xfId="0" applyFont="1" applyFill="1" applyBorder="1" applyAlignment="1">
      <alignment wrapText="1"/>
    </xf>
    <xf numFmtId="0" fontId="6" fillId="78" borderId="13" xfId="0" applyFont="1" applyFill="1" applyBorder="1" applyAlignment="1">
      <alignment wrapText="1"/>
    </xf>
    <xf numFmtId="0" fontId="27" fillId="51" borderId="21" xfId="0" applyFont="1" applyFill="1" applyBorder="1" applyAlignment="1">
      <alignment horizontal="left" vertical="top" wrapText="1"/>
    </xf>
    <xf numFmtId="0" fontId="27" fillId="40" borderId="10" xfId="45" applyFont="1" applyFill="1" applyBorder="1" applyAlignment="1">
      <alignment vertical="top" wrapText="1"/>
      <protection/>
    </xf>
    <xf numFmtId="0" fontId="27" fillId="40" borderId="12" xfId="45" applyFont="1" applyFill="1" applyBorder="1" applyAlignment="1">
      <alignment vertical="top" wrapText="1"/>
      <protection/>
    </xf>
    <xf numFmtId="176" fontId="27" fillId="0" borderId="11" xfId="47" applyFont="1" applyFill="1" applyBorder="1" applyAlignment="1">
      <alignment horizontal="left" vertical="center" wrapText="1"/>
      <protection/>
    </xf>
    <xf numFmtId="176" fontId="27" fillId="0" borderId="10" xfId="47" applyFont="1" applyFill="1" applyBorder="1" applyAlignment="1">
      <alignment vertical="center" wrapText="1"/>
      <protection/>
    </xf>
    <xf numFmtId="0" fontId="27" fillId="40" borderId="25" xfId="45" applyFont="1" applyFill="1" applyBorder="1" applyAlignment="1">
      <alignment horizontal="left" vertical="center" wrapText="1"/>
      <protection/>
    </xf>
    <xf numFmtId="0" fontId="27" fillId="40" borderId="10" xfId="45" applyFont="1" applyFill="1" applyBorder="1" applyAlignment="1">
      <alignment horizontal="left" vertical="center" wrapText="1"/>
      <protection/>
    </xf>
    <xf numFmtId="0" fontId="27" fillId="40" borderId="12" xfId="45" applyFont="1" applyFill="1" applyBorder="1" applyAlignment="1">
      <alignment horizontal="left" vertical="center" wrapText="1"/>
      <protection/>
    </xf>
    <xf numFmtId="0" fontId="27" fillId="40" borderId="10" xfId="45" applyFont="1" applyFill="1" applyBorder="1" applyAlignment="1">
      <alignment vertical="center" wrapText="1"/>
      <protection/>
    </xf>
    <xf numFmtId="0" fontId="27" fillId="51" borderId="10" xfId="0" applyFont="1" applyFill="1" applyBorder="1" applyAlignment="1">
      <alignment wrapText="1"/>
    </xf>
    <xf numFmtId="0" fontId="27" fillId="51" borderId="10" xfId="0" applyFont="1" applyFill="1" applyBorder="1" applyAlignment="1">
      <alignment vertical="top" wrapText="1"/>
    </xf>
    <xf numFmtId="0" fontId="27" fillId="40" borderId="23" xfId="46" applyFont="1" applyFill="1" applyBorder="1" applyAlignment="1">
      <alignment vertical="center" wrapText="1"/>
      <protection/>
    </xf>
    <xf numFmtId="0" fontId="27" fillId="40" borderId="25" xfId="46" applyFont="1" applyFill="1" applyBorder="1" applyAlignment="1">
      <alignment vertical="center" wrapText="1"/>
      <protection/>
    </xf>
    <xf numFmtId="0" fontId="27" fillId="35" borderId="12" xfId="46" applyFont="1" applyFill="1" applyBorder="1" applyAlignment="1">
      <alignment horizontal="left" vertical="center" wrapText="1"/>
      <protection/>
    </xf>
    <xf numFmtId="0" fontId="27" fillId="0" borderId="10" xfId="45" applyFont="1" applyFill="1" applyBorder="1" applyAlignment="1">
      <alignment vertical="center" wrapText="1"/>
      <protection/>
    </xf>
    <xf numFmtId="0" fontId="27" fillId="40" borderId="32" xfId="45" applyFont="1" applyFill="1" applyBorder="1" applyAlignment="1">
      <alignment horizontal="left" vertical="center" wrapText="1"/>
      <protection/>
    </xf>
    <xf numFmtId="0" fontId="4" fillId="35" borderId="13" xfId="0" applyFont="1" applyFill="1" applyBorder="1" applyAlignment="1">
      <alignment vertical="center" wrapText="1"/>
    </xf>
    <xf numFmtId="0" fontId="27" fillId="40" borderId="30" xfId="45" applyFont="1" applyFill="1" applyBorder="1" applyAlignment="1">
      <alignment horizontal="left" vertical="center" wrapText="1"/>
      <protection/>
    </xf>
    <xf numFmtId="0" fontId="27" fillId="40" borderId="24" xfId="46" applyFont="1" applyFill="1" applyBorder="1" applyAlignment="1">
      <alignment horizontal="left" vertical="center" wrapText="1"/>
      <protection/>
    </xf>
    <xf numFmtId="0" fontId="4" fillId="40" borderId="10" xfId="45" applyFont="1" applyFill="1" applyBorder="1" applyAlignment="1">
      <alignment horizontal="left" vertical="center" wrapText="1"/>
      <protection/>
    </xf>
    <xf numFmtId="0" fontId="4" fillId="0" borderId="10" xfId="0" applyFont="1" applyBorder="1" applyAlignment="1">
      <alignment horizontal="left" vertical="top"/>
    </xf>
    <xf numFmtId="49" fontId="27" fillId="54" borderId="10" xfId="0" applyNumberFormat="1" applyFont="1" applyFill="1" applyBorder="1" applyAlignment="1">
      <alignment horizontal="center" vertical="top" wrapText="1"/>
    </xf>
    <xf numFmtId="0" fontId="27" fillId="40" borderId="11" xfId="45" applyFont="1" applyFill="1" applyBorder="1" applyAlignment="1">
      <alignment vertical="center" wrapText="1"/>
      <protection/>
    </xf>
    <xf numFmtId="0" fontId="27" fillId="35" borderId="10" xfId="0" applyFont="1" applyFill="1" applyBorder="1" applyAlignment="1">
      <alignment vertical="center" wrapText="1"/>
    </xf>
    <xf numFmtId="0" fontId="27" fillId="0" borderId="11" xfId="49" applyFont="1" applyBorder="1" applyAlignment="1">
      <alignment vertical="center" wrapText="1"/>
      <protection/>
    </xf>
    <xf numFmtId="0" fontId="27" fillId="0" borderId="11" xfId="46" applyFont="1" applyBorder="1" applyAlignment="1">
      <alignment vertical="center" wrapText="1"/>
      <protection/>
    </xf>
    <xf numFmtId="0" fontId="27" fillId="0" borderId="23" xfId="46" applyFont="1" applyBorder="1" applyAlignment="1">
      <alignment vertical="center" wrapText="1"/>
      <protection/>
    </xf>
    <xf numFmtId="0" fontId="27" fillId="35" borderId="13" xfId="0" applyFont="1" applyFill="1" applyBorder="1" applyAlignment="1">
      <alignment horizontal="left" vertical="center" wrapText="1"/>
    </xf>
    <xf numFmtId="0" fontId="4" fillId="40" borderId="25" xfId="45" applyFont="1" applyFill="1" applyBorder="1" applyAlignment="1">
      <alignment vertical="center" wrapText="1"/>
      <protection/>
    </xf>
    <xf numFmtId="0" fontId="4" fillId="40" borderId="10" xfId="45" applyFont="1" applyFill="1" applyBorder="1" applyAlignment="1">
      <alignment vertical="center" wrapText="1"/>
      <protection/>
    </xf>
    <xf numFmtId="0" fontId="4" fillId="40" borderId="35" xfId="45" applyFont="1" applyFill="1" applyBorder="1" applyAlignment="1">
      <alignment vertical="center" wrapText="1"/>
      <protection/>
    </xf>
    <xf numFmtId="0" fontId="4" fillId="40" borderId="39" xfId="45" applyFont="1" applyFill="1" applyBorder="1" applyAlignment="1">
      <alignment horizontal="left" vertical="top" wrapText="1"/>
      <protection/>
    </xf>
    <xf numFmtId="0" fontId="4" fillId="40" borderId="45" xfId="45" applyFont="1" applyFill="1" applyBorder="1" applyAlignment="1">
      <alignment horizontal="left" vertical="top" wrapText="1"/>
      <protection/>
    </xf>
    <xf numFmtId="0" fontId="4" fillId="40" borderId="51" xfId="45" applyFont="1" applyFill="1" applyBorder="1" applyAlignment="1">
      <alignment vertical="center" wrapText="1"/>
      <protection/>
    </xf>
    <xf numFmtId="0" fontId="27" fillId="40" borderId="34" xfId="45" applyFont="1" applyFill="1" applyBorder="1" applyAlignment="1">
      <alignment horizontal="left" vertical="center" wrapText="1"/>
      <protection/>
    </xf>
    <xf numFmtId="0" fontId="27" fillId="40" borderId="11" xfId="45" applyFont="1" applyFill="1" applyBorder="1" applyAlignment="1">
      <alignment horizontal="left" vertical="center" wrapText="1"/>
      <protection/>
    </xf>
    <xf numFmtId="0" fontId="27" fillId="0" borderId="12" xfId="0" applyFont="1" applyBorder="1" applyAlignment="1">
      <alignment horizontal="left" vertical="top" wrapText="1"/>
    </xf>
    <xf numFmtId="0" fontId="27" fillId="0" borderId="11" xfId="45" applyFont="1" applyBorder="1" applyAlignment="1">
      <alignment wrapText="1"/>
      <protection/>
    </xf>
    <xf numFmtId="0" fontId="27" fillId="34" borderId="11" xfId="45" applyFont="1" applyFill="1" applyBorder="1" applyAlignment="1">
      <alignment horizontal="left" vertical="center" wrapText="1"/>
      <protection/>
    </xf>
    <xf numFmtId="0" fontId="27" fillId="0" borderId="34" xfId="0" applyFont="1" applyFill="1" applyBorder="1" applyAlignment="1">
      <alignment horizontal="left" vertical="center" wrapText="1"/>
    </xf>
    <xf numFmtId="49" fontId="4" fillId="35" borderId="12" xfId="0" applyNumberFormat="1" applyFont="1" applyFill="1" applyBorder="1" applyAlignment="1">
      <alignment vertical="center" wrapText="1"/>
    </xf>
    <xf numFmtId="49" fontId="4" fillId="35"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40" borderId="10" xfId="0" applyFont="1" applyFill="1" applyBorder="1" applyAlignment="1">
      <alignment horizontal="left" vertical="top" wrapText="1"/>
    </xf>
    <xf numFmtId="0" fontId="4" fillId="40" borderId="10" xfId="0" applyFont="1" applyFill="1" applyBorder="1" applyAlignment="1">
      <alignment vertical="top" wrapText="1"/>
    </xf>
    <xf numFmtId="0" fontId="4" fillId="54" borderId="10" xfId="0" applyFont="1" applyFill="1" applyBorder="1" applyAlignment="1">
      <alignment horizontal="center" vertical="top"/>
    </xf>
    <xf numFmtId="0" fontId="7" fillId="80" borderId="10" xfId="0" applyFont="1" applyFill="1" applyBorder="1" applyAlignment="1">
      <alignment vertical="center"/>
    </xf>
    <xf numFmtId="172" fontId="3" fillId="80" borderId="10" xfId="0" applyNumberFormat="1" applyFont="1" applyFill="1" applyBorder="1" applyAlignment="1">
      <alignment horizontal="center" vertical="center"/>
    </xf>
    <xf numFmtId="172" fontId="7" fillId="35" borderId="16" xfId="45" applyNumberFormat="1" applyFont="1" applyFill="1" applyBorder="1" applyAlignment="1">
      <alignment horizontal="center" vertical="center"/>
      <protection/>
    </xf>
    <xf numFmtId="0" fontId="6" fillId="40" borderId="12" xfId="45" applyFont="1" applyFill="1" applyBorder="1" applyAlignment="1">
      <alignment horizontal="center" vertical="center" wrapText="1"/>
      <protection/>
    </xf>
    <xf numFmtId="0" fontId="6" fillId="40" borderId="15" xfId="45" applyFont="1" applyFill="1" applyBorder="1" applyAlignment="1">
      <alignment horizontal="center" vertical="center" wrapText="1"/>
      <protection/>
    </xf>
    <xf numFmtId="0" fontId="13" fillId="35" borderId="10" xfId="0" applyFont="1" applyFill="1" applyBorder="1" applyAlignment="1">
      <alignment horizontal="center" vertical="center" wrapText="1"/>
    </xf>
    <xf numFmtId="0" fontId="13" fillId="35" borderId="16" xfId="46" applyFont="1" applyFill="1" applyBorder="1" applyAlignment="1">
      <alignment horizontal="center" vertical="center" wrapText="1"/>
      <protection/>
    </xf>
    <xf numFmtId="0" fontId="13" fillId="35" borderId="15" xfId="45" applyFont="1" applyFill="1" applyBorder="1" applyAlignment="1">
      <alignment horizontal="center" vertical="center" wrapText="1"/>
      <protection/>
    </xf>
    <xf numFmtId="0" fontId="7" fillId="0" borderId="10" xfId="0" applyFont="1" applyBorder="1" applyAlignment="1">
      <alignment horizontal="center" vertical="center" wrapText="1"/>
    </xf>
    <xf numFmtId="172" fontId="7" fillId="81" borderId="10" xfId="0" applyNumberFormat="1" applyFont="1" applyFill="1" applyBorder="1" applyAlignment="1">
      <alignment horizontal="center" vertical="center"/>
    </xf>
    <xf numFmtId="0" fontId="3" fillId="0" borderId="11" xfId="45" applyFont="1" applyBorder="1" applyAlignment="1">
      <alignment horizontal="center" vertical="center" wrapText="1"/>
      <protection/>
    </xf>
    <xf numFmtId="0" fontId="6" fillId="40" borderId="26" xfId="45" applyFont="1" applyFill="1" applyBorder="1" applyAlignment="1">
      <alignment horizontal="center" vertical="center" wrapText="1"/>
      <protection/>
    </xf>
    <xf numFmtId="0" fontId="4" fillId="40" borderId="12" xfId="45" applyFont="1" applyFill="1" applyBorder="1" applyAlignment="1">
      <alignment horizontal="left" vertical="center" wrapText="1"/>
      <protection/>
    </xf>
    <xf numFmtId="0" fontId="6" fillId="39" borderId="12" xfId="45" applyFont="1" applyFill="1" applyBorder="1" applyAlignment="1">
      <alignment horizontal="center" vertical="center" wrapText="1"/>
      <protection/>
    </xf>
    <xf numFmtId="0" fontId="6" fillId="40" borderId="60" xfId="45" applyFont="1" applyFill="1" applyBorder="1" applyAlignment="1">
      <alignment horizontal="center" vertical="center" wrapText="1"/>
      <protection/>
    </xf>
    <xf numFmtId="0" fontId="6" fillId="39" borderId="15" xfId="45" applyFont="1" applyFill="1" applyBorder="1" applyAlignment="1">
      <alignment horizontal="center" vertical="center" wrapText="1"/>
      <protection/>
    </xf>
    <xf numFmtId="172" fontId="7" fillId="35" borderId="10" xfId="45" applyNumberFormat="1" applyFont="1" applyFill="1" applyBorder="1" applyAlignment="1">
      <alignment horizontal="center" vertical="center"/>
      <protection/>
    </xf>
    <xf numFmtId="0" fontId="4" fillId="35" borderId="10" xfId="0" applyFont="1" applyFill="1" applyBorder="1" applyAlignment="1">
      <alignment horizontal="left" vertical="top" wrapText="1"/>
    </xf>
    <xf numFmtId="0" fontId="13" fillId="0" borderId="10" xfId="0" applyFont="1" applyFill="1" applyBorder="1" applyAlignment="1">
      <alignment horizontal="center" vertical="center" wrapText="1"/>
    </xf>
    <xf numFmtId="172" fontId="2" fillId="81" borderId="10" xfId="0" applyNumberFormat="1" applyFont="1" applyFill="1" applyBorder="1" applyAlignment="1">
      <alignment horizontal="center" vertical="center"/>
    </xf>
    <xf numFmtId="172" fontId="6" fillId="81" borderId="24" xfId="0" applyNumberFormat="1" applyFont="1" applyFill="1" applyBorder="1" applyAlignment="1">
      <alignment horizontal="center" vertical="center"/>
    </xf>
    <xf numFmtId="172" fontId="6" fillId="81" borderId="16" xfId="0" applyNumberFormat="1" applyFont="1" applyFill="1" applyBorder="1" applyAlignment="1">
      <alignment horizontal="center" vertical="center"/>
    </xf>
    <xf numFmtId="172" fontId="6" fillId="81" borderId="11" xfId="0" applyNumberFormat="1" applyFont="1" applyFill="1" applyBorder="1" applyAlignment="1">
      <alignment horizontal="center" vertical="center"/>
    </xf>
    <xf numFmtId="172" fontId="2" fillId="82" borderId="41" xfId="57" applyNumberFormat="1" applyFont="1" applyFill="1" applyBorder="1" applyAlignment="1" applyProtection="1">
      <alignment horizontal="center" vertical="center"/>
      <protection/>
    </xf>
    <xf numFmtId="172" fontId="2" fillId="82" borderId="10" xfId="57" applyNumberFormat="1" applyFont="1" applyFill="1" applyBorder="1" applyAlignment="1" applyProtection="1">
      <alignment horizontal="center" vertical="center"/>
      <protection/>
    </xf>
    <xf numFmtId="49" fontId="3" fillId="81" borderId="10" xfId="0" applyNumberFormat="1" applyFont="1" applyFill="1" applyBorder="1" applyAlignment="1">
      <alignment horizontal="center" vertical="center"/>
    </xf>
    <xf numFmtId="172" fontId="2" fillId="83" borderId="11" xfId="57" applyNumberFormat="1" applyFont="1" applyFill="1" applyBorder="1" applyAlignment="1">
      <alignment horizontal="center" vertical="center"/>
    </xf>
    <xf numFmtId="172" fontId="2" fillId="82" borderId="34" xfId="57" applyNumberFormat="1" applyFont="1" applyFill="1" applyBorder="1" applyAlignment="1" applyProtection="1">
      <alignment horizontal="center" vertical="center"/>
      <protection/>
    </xf>
    <xf numFmtId="172" fontId="2" fillId="81" borderId="11" xfId="0" applyNumberFormat="1" applyFont="1" applyFill="1" applyBorder="1" applyAlignment="1">
      <alignment horizontal="center" vertical="center"/>
    </xf>
    <xf numFmtId="172" fontId="2" fillId="81" borderId="10" xfId="46" applyNumberFormat="1" applyFont="1" applyFill="1" applyBorder="1" applyAlignment="1">
      <alignment horizontal="center" vertical="center"/>
      <protection/>
    </xf>
    <xf numFmtId="172" fontId="2" fillId="82" borderId="11" xfId="0" applyNumberFormat="1" applyFont="1" applyFill="1" applyBorder="1" applyAlignment="1">
      <alignment horizontal="center" vertical="center"/>
    </xf>
    <xf numFmtId="172" fontId="6" fillId="82" borderId="11" xfId="0" applyNumberFormat="1" applyFont="1" applyFill="1" applyBorder="1" applyAlignment="1">
      <alignment horizontal="center" vertical="center"/>
    </xf>
    <xf numFmtId="172" fontId="2" fillId="81" borderId="12" xfId="0" applyNumberFormat="1" applyFont="1" applyFill="1" applyBorder="1" applyAlignment="1">
      <alignment horizontal="center" vertical="center"/>
    </xf>
    <xf numFmtId="172" fontId="6" fillId="81" borderId="10" xfId="0" applyNumberFormat="1" applyFont="1" applyFill="1" applyBorder="1" applyAlignment="1">
      <alignment horizontal="center" vertical="center"/>
    </xf>
    <xf numFmtId="172" fontId="6" fillId="81" borderId="36" xfId="0" applyNumberFormat="1" applyFont="1" applyFill="1" applyBorder="1" applyAlignment="1">
      <alignment horizontal="center" vertical="center"/>
    </xf>
    <xf numFmtId="172" fontId="2" fillId="81" borderId="10" xfId="0" applyNumberFormat="1" applyFont="1" applyFill="1" applyBorder="1" applyAlignment="1">
      <alignment horizontal="center" vertical="center"/>
    </xf>
    <xf numFmtId="172" fontId="2" fillId="81" borderId="11" xfId="0" applyNumberFormat="1" applyFont="1" applyFill="1" applyBorder="1" applyAlignment="1">
      <alignment horizontal="center" vertical="center"/>
    </xf>
    <xf numFmtId="172" fontId="2" fillId="81" borderId="0" xfId="0" applyNumberFormat="1" applyFont="1" applyFill="1" applyBorder="1" applyAlignment="1">
      <alignment horizontal="center" vertical="center"/>
    </xf>
    <xf numFmtId="172" fontId="6" fillId="81" borderId="10" xfId="0" applyNumberFormat="1" applyFont="1" applyFill="1" applyBorder="1" applyAlignment="1">
      <alignment horizontal="center" vertical="center"/>
    </xf>
    <xf numFmtId="172" fontId="2" fillId="82" borderId="10" xfId="46" applyNumberFormat="1" applyFont="1" applyFill="1" applyBorder="1" applyAlignment="1">
      <alignment horizontal="center" vertical="center"/>
      <protection/>
    </xf>
    <xf numFmtId="172" fontId="2" fillId="81" borderId="15" xfId="0" applyNumberFormat="1" applyFont="1" applyFill="1" applyBorder="1" applyAlignment="1">
      <alignment horizontal="center" vertical="center"/>
    </xf>
    <xf numFmtId="172" fontId="2" fillId="81" borderId="16" xfId="0" applyNumberFormat="1" applyFont="1" applyFill="1" applyBorder="1" applyAlignment="1">
      <alignment horizontal="center" vertical="center"/>
    </xf>
    <xf numFmtId="172" fontId="2" fillId="83" borderId="10" xfId="0" applyNumberFormat="1" applyFont="1" applyFill="1" applyBorder="1" applyAlignment="1">
      <alignment horizontal="center" vertical="center"/>
    </xf>
    <xf numFmtId="172" fontId="2" fillId="83" borderId="12" xfId="0" applyNumberFormat="1" applyFont="1" applyFill="1" applyBorder="1" applyAlignment="1">
      <alignment horizontal="center" vertical="center"/>
    </xf>
    <xf numFmtId="172" fontId="6" fillId="83" borderId="12" xfId="0" applyNumberFormat="1" applyFont="1" applyFill="1" applyBorder="1" applyAlignment="1">
      <alignment horizontal="center" vertical="center"/>
    </xf>
    <xf numFmtId="172" fontId="2" fillId="83" borderId="10" xfId="0" applyNumberFormat="1" applyFont="1" applyFill="1" applyBorder="1" applyAlignment="1">
      <alignment horizontal="center" vertical="center" wrapText="1"/>
    </xf>
    <xf numFmtId="172" fontId="6" fillId="82" borderId="11" xfId="0" applyNumberFormat="1" applyFont="1" applyFill="1" applyBorder="1" applyAlignment="1">
      <alignment horizontal="center" vertical="center"/>
    </xf>
    <xf numFmtId="172" fontId="6" fillId="82" borderId="10" xfId="0" applyNumberFormat="1" applyFont="1" applyFill="1" applyBorder="1" applyAlignment="1">
      <alignment horizontal="center" vertical="center"/>
    </xf>
    <xf numFmtId="49" fontId="3" fillId="69" borderId="10" xfId="40" applyNumberFormat="1" applyFont="1" applyFill="1" applyBorder="1" applyAlignment="1">
      <alignment horizontal="center" vertical="top"/>
      <protection/>
    </xf>
    <xf numFmtId="49" fontId="3" fillId="42" borderId="10" xfId="40" applyNumberFormat="1" applyFont="1" applyFill="1" applyBorder="1" applyAlignment="1">
      <alignment horizontal="center" vertical="top"/>
      <protection/>
    </xf>
    <xf numFmtId="0" fontId="2" fillId="0" borderId="10" xfId="0" applyFont="1" applyBorder="1" applyAlignment="1">
      <alignment horizontal="center" vertical="center" wrapText="1"/>
    </xf>
    <xf numFmtId="172" fontId="3" fillId="0" borderId="0" xfId="0" applyNumberFormat="1" applyFont="1" applyBorder="1" applyAlignment="1">
      <alignment horizontal="center" vertical="center" wrapText="1"/>
    </xf>
    <xf numFmtId="172" fontId="6" fillId="81" borderId="12" xfId="0" applyNumberFormat="1" applyFont="1" applyFill="1" applyBorder="1" applyAlignment="1">
      <alignment horizontal="center" vertical="center"/>
    </xf>
    <xf numFmtId="172" fontId="2" fillId="81" borderId="10" xfId="45" applyNumberFormat="1" applyFont="1" applyFill="1" applyBorder="1" applyAlignment="1">
      <alignment horizontal="center" vertical="center"/>
      <protection/>
    </xf>
    <xf numFmtId="172" fontId="6" fillId="84" borderId="10" xfId="0" applyNumberFormat="1" applyFont="1" applyFill="1" applyBorder="1" applyAlignment="1">
      <alignment horizontal="center" vertical="center" wrapText="1"/>
    </xf>
    <xf numFmtId="172" fontId="13" fillId="84" borderId="10" xfId="0" applyNumberFormat="1" applyFont="1" applyFill="1" applyBorder="1" applyAlignment="1">
      <alignment horizontal="center" vertical="center" wrapText="1"/>
    </xf>
    <xf numFmtId="172" fontId="6" fillId="81" borderId="16" xfId="46" applyNumberFormat="1" applyFont="1" applyFill="1" applyBorder="1" applyAlignment="1">
      <alignment horizontal="center" vertical="center"/>
      <protection/>
    </xf>
    <xf numFmtId="172" fontId="6" fillId="81" borderId="10" xfId="46" applyNumberFormat="1" applyFont="1" applyFill="1" applyBorder="1" applyAlignment="1">
      <alignment horizontal="center" vertical="center"/>
      <protection/>
    </xf>
    <xf numFmtId="172" fontId="6" fillId="81" borderId="33" xfId="45" applyNumberFormat="1" applyFont="1" applyFill="1" applyBorder="1" applyAlignment="1">
      <alignment horizontal="center" vertical="center"/>
      <protection/>
    </xf>
    <xf numFmtId="172" fontId="6" fillId="81" borderId="10" xfId="45" applyNumberFormat="1" applyFont="1" applyFill="1" applyBorder="1" applyAlignment="1">
      <alignment horizontal="center" vertical="center"/>
      <protection/>
    </xf>
    <xf numFmtId="172" fontId="6" fillId="81" borderId="22" xfId="45" applyNumberFormat="1" applyFont="1" applyFill="1" applyBorder="1" applyAlignment="1">
      <alignment horizontal="center" vertical="center"/>
      <protection/>
    </xf>
    <xf numFmtId="172" fontId="2" fillId="81" borderId="11" xfId="46" applyNumberFormat="1" applyFont="1" applyFill="1" applyBorder="1" applyAlignment="1">
      <alignment horizontal="center" vertical="center"/>
      <protection/>
    </xf>
    <xf numFmtId="172" fontId="2" fillId="81" borderId="22" xfId="45" applyNumberFormat="1" applyFont="1" applyFill="1" applyBorder="1" applyAlignment="1">
      <alignment horizontal="center" vertical="center"/>
      <protection/>
    </xf>
    <xf numFmtId="172" fontId="6" fillId="81" borderId="15" xfId="45" applyNumberFormat="1" applyFont="1" applyFill="1" applyBorder="1" applyAlignment="1">
      <alignment horizontal="center" vertical="center"/>
      <protection/>
    </xf>
    <xf numFmtId="172" fontId="6" fillId="81" borderId="15" xfId="0" applyNumberFormat="1" applyFont="1" applyFill="1" applyBorder="1" applyAlignment="1">
      <alignment horizontal="center" vertical="center"/>
    </xf>
    <xf numFmtId="172" fontId="6" fillId="81" borderId="10" xfId="45" applyNumberFormat="1" applyFont="1" applyFill="1" applyBorder="1" applyAlignment="1">
      <alignment horizontal="center" vertical="center"/>
      <protection/>
    </xf>
    <xf numFmtId="0" fontId="2" fillId="81" borderId="16" xfId="46" applyFont="1" applyFill="1" applyBorder="1" applyAlignment="1">
      <alignment horizontal="center" vertical="center" wrapText="1"/>
      <protection/>
    </xf>
    <xf numFmtId="0" fontId="2" fillId="81" borderId="10" xfId="45" applyFont="1" applyFill="1" applyBorder="1" applyAlignment="1">
      <alignment horizontal="center" vertical="center" wrapText="1"/>
      <protection/>
    </xf>
    <xf numFmtId="0" fontId="2" fillId="85" borderId="10" xfId="46" applyFont="1" applyFill="1" applyBorder="1" applyAlignment="1">
      <alignment horizontal="center" vertical="center" wrapText="1"/>
      <protection/>
    </xf>
    <xf numFmtId="172" fontId="6" fillId="82" borderId="22" xfId="46" applyNumberFormat="1" applyFont="1" applyFill="1" applyBorder="1" applyAlignment="1">
      <alignment horizontal="center" vertical="center" wrapText="1"/>
      <protection/>
    </xf>
    <xf numFmtId="172" fontId="6" fillId="82" borderId="10" xfId="46" applyNumberFormat="1" applyFont="1" applyFill="1" applyBorder="1" applyAlignment="1">
      <alignment horizontal="center" vertical="center" wrapText="1"/>
      <protection/>
    </xf>
    <xf numFmtId="172" fontId="2" fillId="81" borderId="15" xfId="45" applyNumberFormat="1" applyFont="1" applyFill="1" applyBorder="1" applyAlignment="1">
      <alignment horizontal="center" vertical="center"/>
      <protection/>
    </xf>
    <xf numFmtId="172" fontId="6" fillId="82" borderId="10" xfId="45" applyNumberFormat="1" applyFont="1" applyFill="1" applyBorder="1" applyAlignment="1">
      <alignment horizontal="center" vertical="center" wrapText="1"/>
      <protection/>
    </xf>
    <xf numFmtId="0" fontId="6" fillId="82" borderId="10" xfId="45" applyFont="1" applyFill="1" applyBorder="1" applyAlignment="1">
      <alignment horizontal="center" vertical="center" wrapText="1"/>
      <protection/>
    </xf>
    <xf numFmtId="172" fontId="2" fillId="81" borderId="24" xfId="45" applyNumberFormat="1" applyFont="1" applyFill="1" applyBorder="1" applyAlignment="1">
      <alignment horizontal="center" vertical="center"/>
      <protection/>
    </xf>
    <xf numFmtId="172" fontId="6" fillId="84" borderId="10" xfId="0" applyNumberFormat="1" applyFont="1" applyFill="1" applyBorder="1" applyAlignment="1">
      <alignment horizontal="center" vertical="center"/>
    </xf>
    <xf numFmtId="172" fontId="2" fillId="83" borderId="10" xfId="45" applyNumberFormat="1" applyFont="1" applyFill="1" applyBorder="1" applyAlignment="1">
      <alignment horizontal="center" vertical="center"/>
      <protection/>
    </xf>
    <xf numFmtId="172" fontId="6" fillId="86" borderId="10" xfId="0" applyNumberFormat="1" applyFont="1" applyFill="1" applyBorder="1" applyAlignment="1">
      <alignment horizontal="center" vertical="center"/>
    </xf>
    <xf numFmtId="172" fontId="6" fillId="81" borderId="11" xfId="45" applyNumberFormat="1" applyFont="1" applyFill="1" applyBorder="1" applyAlignment="1">
      <alignment horizontal="center" vertical="center"/>
      <protection/>
    </xf>
    <xf numFmtId="172" fontId="6" fillId="82" borderId="24" xfId="45" applyNumberFormat="1" applyFont="1" applyFill="1" applyBorder="1" applyAlignment="1">
      <alignment horizontal="center" vertical="center"/>
      <protection/>
    </xf>
    <xf numFmtId="172" fontId="6" fillId="82" borderId="11" xfId="45" applyNumberFormat="1" applyFont="1" applyFill="1" applyBorder="1" applyAlignment="1">
      <alignment horizontal="center" vertical="center"/>
      <protection/>
    </xf>
    <xf numFmtId="172" fontId="2" fillId="84" borderId="15" xfId="45" applyNumberFormat="1" applyFont="1" applyFill="1" applyBorder="1" applyAlignment="1">
      <alignment horizontal="center" vertical="center"/>
      <protection/>
    </xf>
    <xf numFmtId="172" fontId="6" fillId="87" borderId="10" xfId="0" applyNumberFormat="1" applyFont="1" applyFill="1" applyBorder="1" applyAlignment="1">
      <alignment horizontal="center" vertical="center"/>
    </xf>
    <xf numFmtId="172" fontId="6" fillId="82" borderId="16" xfId="45" applyNumberFormat="1" applyFont="1" applyFill="1" applyBorder="1" applyAlignment="1">
      <alignment horizontal="center" vertical="center"/>
      <protection/>
    </xf>
    <xf numFmtId="172" fontId="6" fillId="82" borderId="10" xfId="45" applyNumberFormat="1" applyFont="1" applyFill="1" applyBorder="1" applyAlignment="1">
      <alignment horizontal="center" vertical="center"/>
      <protection/>
    </xf>
    <xf numFmtId="172" fontId="2" fillId="83" borderId="16" xfId="45" applyNumberFormat="1" applyFont="1" applyFill="1" applyBorder="1" applyAlignment="1">
      <alignment horizontal="center" vertical="center"/>
      <protection/>
    </xf>
    <xf numFmtId="172" fontId="6" fillId="86" borderId="36" xfId="45" applyNumberFormat="1" applyFont="1" applyFill="1" applyBorder="1" applyAlignment="1">
      <alignment horizontal="center" vertical="center"/>
      <protection/>
    </xf>
    <xf numFmtId="172" fontId="6" fillId="86" borderId="10" xfId="45" applyNumberFormat="1" applyFont="1" applyFill="1" applyBorder="1" applyAlignment="1">
      <alignment horizontal="center" vertical="center"/>
      <protection/>
    </xf>
    <xf numFmtId="49" fontId="8" fillId="42" borderId="61" xfId="40" applyNumberFormat="1" applyFont="1" applyFill="1" applyBorder="1" applyAlignment="1">
      <alignment horizontal="right" vertical="center"/>
      <protection/>
    </xf>
    <xf numFmtId="49" fontId="8" fillId="42" borderId="20" xfId="40" applyNumberFormat="1" applyFont="1" applyFill="1" applyBorder="1" applyAlignment="1">
      <alignment horizontal="right" vertical="center"/>
      <protection/>
    </xf>
    <xf numFmtId="49" fontId="8" fillId="42" borderId="62" xfId="40" applyNumberFormat="1" applyFont="1" applyFill="1" applyBorder="1" applyAlignment="1">
      <alignment horizontal="right" vertical="center"/>
      <protection/>
    </xf>
    <xf numFmtId="0" fontId="2" fillId="35" borderId="10" xfId="40" applyFont="1" applyFill="1" applyBorder="1" applyAlignment="1">
      <alignment horizontal="left" vertical="top" wrapText="1"/>
      <protection/>
    </xf>
    <xf numFmtId="0" fontId="7" fillId="35" borderId="10" xfId="40" applyFont="1" applyFill="1" applyBorder="1" applyAlignment="1">
      <alignment horizontal="left" vertical="top" wrapText="1"/>
      <protection/>
    </xf>
    <xf numFmtId="49" fontId="8" fillId="35" borderId="12" xfId="40" applyNumberFormat="1" applyFont="1" applyFill="1" applyBorder="1" applyAlignment="1">
      <alignment horizontal="center" vertical="top"/>
      <protection/>
    </xf>
    <xf numFmtId="49" fontId="8" fillId="35" borderId="33" xfId="40" applyNumberFormat="1" applyFont="1" applyFill="1" applyBorder="1" applyAlignment="1">
      <alignment horizontal="center" vertical="top"/>
      <protection/>
    </xf>
    <xf numFmtId="49" fontId="8" fillId="35" borderId="15" xfId="40" applyNumberFormat="1" applyFont="1" applyFill="1" applyBorder="1" applyAlignment="1">
      <alignment horizontal="center" vertical="top"/>
      <protection/>
    </xf>
    <xf numFmtId="172" fontId="2" fillId="81" borderId="10" xfId="0" applyNumberFormat="1" applyFont="1" applyFill="1" applyBorder="1" applyAlignment="1">
      <alignment horizontal="center" vertical="center"/>
    </xf>
    <xf numFmtId="0" fontId="7" fillId="0" borderId="0" xfId="0" applyFont="1" applyBorder="1" applyAlignment="1">
      <alignment horizontal="left" vertical="center" wrapText="1"/>
    </xf>
    <xf numFmtId="172" fontId="7" fillId="81" borderId="10" xfId="0" applyNumberFormat="1" applyFont="1" applyFill="1" applyBorder="1" applyAlignment="1">
      <alignment horizontal="center" vertical="center"/>
    </xf>
    <xf numFmtId="0" fontId="3" fillId="0" borderId="15" xfId="0" applyFont="1" applyBorder="1" applyAlignment="1">
      <alignment horizontal="center" vertical="center" wrapText="1"/>
    </xf>
    <xf numFmtId="49" fontId="3" fillId="81" borderId="12" xfId="0" applyNumberFormat="1" applyFont="1" applyFill="1" applyBorder="1" applyAlignment="1">
      <alignment horizontal="center" vertical="center" wrapText="1"/>
    </xf>
    <xf numFmtId="0" fontId="7" fillId="0" borderId="0" xfId="0" applyFont="1" applyBorder="1" applyAlignment="1">
      <alignment vertical="center" wrapText="1"/>
    </xf>
    <xf numFmtId="0" fontId="26" fillId="52" borderId="10" xfId="0" applyFont="1" applyFill="1" applyBorder="1" applyAlignment="1">
      <alignment horizontal="center"/>
    </xf>
    <xf numFmtId="0" fontId="78" fillId="52" borderId="10" xfId="0" applyFont="1" applyFill="1" applyBorder="1" applyAlignment="1">
      <alignment horizontal="center"/>
    </xf>
    <xf numFmtId="0" fontId="26" fillId="52" borderId="10" xfId="0" applyFont="1" applyFill="1" applyBorder="1" applyAlignment="1">
      <alignment horizontal="center" vertical="top"/>
    </xf>
    <xf numFmtId="0" fontId="78" fillId="52" borderId="10" xfId="0" applyFont="1" applyFill="1" applyBorder="1" applyAlignment="1">
      <alignment horizontal="center" vertical="top"/>
    </xf>
    <xf numFmtId="0" fontId="26" fillId="70" borderId="18" xfId="0" applyFont="1" applyFill="1" applyBorder="1" applyAlignment="1">
      <alignment horizontal="center" vertical="center"/>
    </xf>
    <xf numFmtId="0" fontId="25" fillId="70" borderId="19" xfId="0" applyFont="1" applyFill="1" applyBorder="1" applyAlignment="1">
      <alignment horizontal="center" vertical="center"/>
    </xf>
    <xf numFmtId="0" fontId="25" fillId="70" borderId="13" xfId="0" applyFont="1" applyFill="1" applyBorder="1" applyAlignment="1">
      <alignment horizontal="center" vertical="center"/>
    </xf>
    <xf numFmtId="0" fontId="26" fillId="70" borderId="18" xfId="0" applyFont="1" applyFill="1" applyBorder="1" applyAlignment="1">
      <alignment horizontal="center" vertical="center" wrapText="1"/>
    </xf>
    <xf numFmtId="0" fontId="26" fillId="70" borderId="19" xfId="0" applyFont="1" applyFill="1" applyBorder="1" applyAlignment="1">
      <alignment horizontal="center" vertical="center" wrapText="1"/>
    </xf>
    <xf numFmtId="0" fontId="26" fillId="70" borderId="13" xfId="0" applyFont="1" applyFill="1" applyBorder="1" applyAlignment="1">
      <alignment horizontal="center" vertical="center" wrapText="1"/>
    </xf>
    <xf numFmtId="0" fontId="28" fillId="70" borderId="18" xfId="0" applyFont="1" applyFill="1" applyBorder="1" applyAlignment="1">
      <alignment horizontal="center" vertical="center" wrapText="1"/>
    </xf>
    <xf numFmtId="0" fontId="28" fillId="70" borderId="19" xfId="0" applyFont="1" applyFill="1" applyBorder="1" applyAlignment="1">
      <alignment horizontal="center" vertical="center" wrapText="1"/>
    </xf>
    <xf numFmtId="0" fontId="28" fillId="70" borderId="13" xfId="0" applyFont="1" applyFill="1" applyBorder="1" applyAlignment="1">
      <alignment horizontal="center" vertical="center" wrapText="1"/>
    </xf>
    <xf numFmtId="0" fontId="17" fillId="0" borderId="10" xfId="0" applyFont="1" applyBorder="1" applyAlignment="1">
      <alignment horizontal="center"/>
    </xf>
    <xf numFmtId="0" fontId="3" fillId="0" borderId="0" xfId="0" applyFont="1" applyBorder="1" applyAlignment="1">
      <alignment horizontal="center" vertical="top" wrapText="1"/>
    </xf>
    <xf numFmtId="0" fontId="3" fillId="41" borderId="18" xfId="0" applyFont="1" applyFill="1" applyBorder="1" applyAlignment="1">
      <alignment horizontal="center"/>
    </xf>
    <xf numFmtId="0" fontId="3" fillId="41" borderId="19" xfId="0" applyFont="1" applyFill="1" applyBorder="1" applyAlignment="1">
      <alignment horizontal="center"/>
    </xf>
    <xf numFmtId="0" fontId="3" fillId="41" borderId="13" xfId="0" applyFont="1" applyFill="1" applyBorder="1" applyAlignment="1">
      <alignment horizontal="center"/>
    </xf>
    <xf numFmtId="0" fontId="3" fillId="39" borderId="18" xfId="0" applyFont="1" applyFill="1" applyBorder="1" applyAlignment="1">
      <alignment horizontal="center"/>
    </xf>
    <xf numFmtId="0" fontId="3" fillId="39" borderId="19" xfId="0" applyFont="1" applyFill="1" applyBorder="1" applyAlignment="1">
      <alignment horizontal="center"/>
    </xf>
    <xf numFmtId="0" fontId="3" fillId="39" borderId="13" xfId="0" applyFont="1" applyFill="1" applyBorder="1" applyAlignment="1">
      <alignment horizontal="center"/>
    </xf>
    <xf numFmtId="0" fontId="2" fillId="49" borderId="18" xfId="0" applyFont="1" applyFill="1" applyBorder="1" applyAlignment="1">
      <alignment horizontal="center"/>
    </xf>
    <xf numFmtId="0" fontId="2" fillId="49" borderId="19" xfId="0" applyFont="1" applyFill="1" applyBorder="1" applyAlignment="1">
      <alignment horizontal="center"/>
    </xf>
    <xf numFmtId="0" fontId="2" fillId="49" borderId="13" xfId="0" applyFont="1" applyFill="1" applyBorder="1" applyAlignment="1">
      <alignment horizontal="center"/>
    </xf>
    <xf numFmtId="49" fontId="3" fillId="37" borderId="18" xfId="0" applyNumberFormat="1" applyFont="1" applyFill="1" applyBorder="1" applyAlignment="1">
      <alignment horizontal="left"/>
    </xf>
    <xf numFmtId="49" fontId="3" fillId="37" borderId="19" xfId="0" applyNumberFormat="1" applyFont="1" applyFill="1" applyBorder="1" applyAlignment="1">
      <alignment horizontal="left"/>
    </xf>
    <xf numFmtId="49" fontId="3" fillId="37" borderId="13" xfId="0" applyNumberFormat="1" applyFont="1" applyFill="1" applyBorder="1" applyAlignment="1">
      <alignment horizontal="left"/>
    </xf>
    <xf numFmtId="0" fontId="4" fillId="35" borderId="12" xfId="0" applyFont="1" applyFill="1" applyBorder="1" applyAlignment="1">
      <alignment horizontal="left" vertical="top" wrapText="1"/>
    </xf>
    <xf numFmtId="0" fontId="4" fillId="35" borderId="33" xfId="0" applyFont="1" applyFill="1" applyBorder="1" applyAlignment="1">
      <alignment horizontal="left" vertical="top" wrapText="1"/>
    </xf>
    <xf numFmtId="0" fontId="3" fillId="37" borderId="1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13" xfId="0" applyFont="1" applyFill="1" applyBorder="1" applyAlignment="1">
      <alignment horizontal="left" vertical="center"/>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13" xfId="0" applyFont="1" applyFill="1" applyBorder="1" applyAlignment="1">
      <alignment horizontal="left" vertical="center"/>
    </xf>
    <xf numFmtId="0" fontId="3" fillId="0" borderId="28" xfId="0" applyFont="1" applyBorder="1" applyAlignment="1">
      <alignment horizontal="center" vertical="top" wrapText="1"/>
    </xf>
    <xf numFmtId="0" fontId="2" fillId="49" borderId="18" xfId="0" applyFont="1" applyFill="1" applyBorder="1" applyAlignment="1">
      <alignment horizontal="center" vertical="top" wrapText="1"/>
    </xf>
    <xf numFmtId="0" fontId="2" fillId="49" borderId="19" xfId="0" applyFont="1" applyFill="1" applyBorder="1" applyAlignment="1">
      <alignment horizontal="center" vertical="top" wrapText="1"/>
    </xf>
    <xf numFmtId="0" fontId="2" fillId="49" borderId="13" xfId="0" applyFont="1" applyFill="1" applyBorder="1" applyAlignment="1">
      <alignment horizontal="center" vertical="top" wrapText="1"/>
    </xf>
    <xf numFmtId="173" fontId="2" fillId="0" borderId="12" xfId="0" applyNumberFormat="1" applyFont="1" applyBorder="1" applyAlignment="1">
      <alignment horizontal="left" vertical="center" wrapText="1"/>
    </xf>
    <xf numFmtId="173" fontId="2" fillId="0" borderId="15" xfId="0" applyNumberFormat="1" applyFont="1" applyBorder="1" applyAlignment="1">
      <alignment horizontal="lef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35" borderId="12" xfId="40" applyFont="1" applyFill="1" applyBorder="1" applyAlignment="1">
      <alignment horizontal="center" vertical="center" wrapText="1"/>
      <protection/>
    </xf>
    <xf numFmtId="0" fontId="2" fillId="35" borderId="15" xfId="40" applyFont="1" applyFill="1" applyBorder="1" applyAlignment="1">
      <alignment horizontal="center" vertical="center" wrapText="1"/>
      <protection/>
    </xf>
    <xf numFmtId="0" fontId="7" fillId="70" borderId="12" xfId="40" applyFont="1" applyFill="1" applyBorder="1" applyAlignment="1">
      <alignment horizontal="center" vertical="center"/>
      <protection/>
    </xf>
    <xf numFmtId="0" fontId="7" fillId="70" borderId="15" xfId="40" applyFont="1" applyFill="1" applyBorder="1" applyAlignment="1">
      <alignment horizontal="center" vertical="center"/>
      <protection/>
    </xf>
    <xf numFmtId="0" fontId="4" fillId="35" borderId="12" xfId="0" applyFont="1" applyFill="1" applyBorder="1" applyAlignment="1">
      <alignment horizontal="left" vertical="top" wrapText="1"/>
    </xf>
    <xf numFmtId="0" fontId="4" fillId="35" borderId="15" xfId="0" applyFont="1" applyFill="1" applyBorder="1" applyAlignment="1">
      <alignment horizontal="left" vertical="top" wrapText="1"/>
    </xf>
    <xf numFmtId="0" fontId="4" fillId="35" borderId="12" xfId="40" applyFont="1" applyFill="1" applyBorder="1" applyAlignment="1">
      <alignment horizontal="left" vertical="top" wrapText="1"/>
      <protection/>
    </xf>
    <xf numFmtId="0" fontId="4" fillId="35" borderId="15" xfId="40" applyFont="1" applyFill="1" applyBorder="1" applyAlignment="1">
      <alignment horizontal="left" vertical="top" wrapText="1"/>
      <protection/>
    </xf>
    <xf numFmtId="1" fontId="8" fillId="46" borderId="18" xfId="40" applyNumberFormat="1" applyFont="1" applyFill="1" applyBorder="1" applyAlignment="1">
      <alignment horizontal="center" vertical="top"/>
      <protection/>
    </xf>
    <xf numFmtId="1" fontId="8" fillId="46" borderId="19" xfId="40" applyNumberFormat="1" applyFont="1" applyFill="1" applyBorder="1" applyAlignment="1">
      <alignment horizontal="center" vertical="top"/>
      <protection/>
    </xf>
    <xf numFmtId="1" fontId="8" fillId="46" borderId="13" xfId="40" applyNumberFormat="1" applyFont="1" applyFill="1" applyBorder="1" applyAlignment="1">
      <alignment horizontal="center" vertical="top"/>
      <protection/>
    </xf>
    <xf numFmtId="0" fontId="7" fillId="35" borderId="12" xfId="40" applyFont="1" applyFill="1" applyBorder="1" applyAlignment="1">
      <alignment horizontal="left" vertical="center" wrapText="1"/>
      <protection/>
    </xf>
    <xf numFmtId="0" fontId="7" fillId="35" borderId="15" xfId="40" applyFont="1" applyFill="1" applyBorder="1" applyAlignment="1">
      <alignment horizontal="left" vertical="center" wrapText="1"/>
      <protection/>
    </xf>
    <xf numFmtId="0" fontId="7" fillId="35" borderId="12" xfId="40" applyFont="1" applyFill="1" applyBorder="1" applyAlignment="1">
      <alignment horizontal="center" vertical="center" wrapText="1"/>
      <protection/>
    </xf>
    <xf numFmtId="0" fontId="7" fillId="35" borderId="15" xfId="40" applyFont="1" applyFill="1" applyBorder="1" applyAlignment="1">
      <alignment horizontal="center" vertical="center" wrapText="1"/>
      <protection/>
    </xf>
    <xf numFmtId="49" fontId="3" fillId="37" borderId="18" xfId="0" applyNumberFormat="1" applyFont="1" applyFill="1" applyBorder="1" applyAlignment="1">
      <alignment horizontal="left" vertical="center"/>
    </xf>
    <xf numFmtId="49" fontId="3" fillId="37" borderId="19" xfId="0" applyNumberFormat="1" applyFont="1" applyFill="1" applyBorder="1" applyAlignment="1">
      <alignment horizontal="left" vertical="center"/>
    </xf>
    <xf numFmtId="49" fontId="3" fillId="37" borderId="13" xfId="0" applyNumberFormat="1" applyFont="1" applyFill="1" applyBorder="1" applyAlignment="1">
      <alignment horizontal="left" vertical="center"/>
    </xf>
    <xf numFmtId="49" fontId="3" fillId="69" borderId="12" xfId="40" applyNumberFormat="1" applyFont="1" applyFill="1" applyBorder="1" applyAlignment="1">
      <alignment horizontal="center" vertical="top"/>
      <protection/>
    </xf>
    <xf numFmtId="49" fontId="3" fillId="69" borderId="15" xfId="40" applyNumberFormat="1" applyFont="1" applyFill="1" applyBorder="1" applyAlignment="1">
      <alignment horizontal="center" vertical="top"/>
      <protection/>
    </xf>
    <xf numFmtId="49" fontId="3" fillId="42" borderId="12" xfId="40" applyNumberFormat="1" applyFont="1" applyFill="1" applyBorder="1" applyAlignment="1">
      <alignment horizontal="center" vertical="top"/>
      <protection/>
    </xf>
    <xf numFmtId="49" fontId="3" fillId="42" borderId="15" xfId="40" applyNumberFormat="1" applyFont="1" applyFill="1" applyBorder="1" applyAlignment="1">
      <alignment horizontal="center" vertical="top"/>
      <protection/>
    </xf>
    <xf numFmtId="49" fontId="3" fillId="63" borderId="12" xfId="40" applyNumberFormat="1" applyFont="1" applyFill="1" applyBorder="1" applyAlignment="1">
      <alignment horizontal="center" vertical="top"/>
      <protection/>
    </xf>
    <xf numFmtId="49" fontId="3" fillId="63" borderId="15" xfId="40" applyNumberFormat="1" applyFont="1" applyFill="1" applyBorder="1" applyAlignment="1">
      <alignment horizontal="center" vertical="top"/>
      <protection/>
    </xf>
    <xf numFmtId="49" fontId="2" fillId="35" borderId="10" xfId="0" applyNumberFormat="1" applyFont="1" applyFill="1" applyBorder="1" applyAlignment="1">
      <alignment horizontal="center" vertical="center"/>
    </xf>
    <xf numFmtId="0" fontId="2" fillId="0" borderId="12" xfId="40" applyFont="1" applyFill="1" applyBorder="1" applyAlignment="1">
      <alignment horizontal="left" vertical="top" wrapText="1"/>
      <protection/>
    </xf>
    <xf numFmtId="0" fontId="2" fillId="0" borderId="15" xfId="40" applyFont="1" applyFill="1" applyBorder="1" applyAlignment="1">
      <alignment horizontal="left" vertical="top" wrapText="1"/>
      <protection/>
    </xf>
    <xf numFmtId="173" fontId="2" fillId="35" borderId="12" xfId="0" applyNumberFormat="1" applyFont="1" applyFill="1" applyBorder="1" applyAlignment="1">
      <alignment horizontal="left" vertical="top" wrapText="1"/>
    </xf>
    <xf numFmtId="173" fontId="2" fillId="35" borderId="15" xfId="0" applyNumberFormat="1" applyFont="1" applyFill="1" applyBorder="1" applyAlignment="1">
      <alignment horizontal="left" vertical="top" wrapText="1"/>
    </xf>
    <xf numFmtId="49" fontId="3" fillId="37" borderId="12" xfId="0" applyNumberFormat="1" applyFont="1" applyFill="1" applyBorder="1" applyAlignment="1">
      <alignment horizontal="center" vertical="center"/>
    </xf>
    <xf numFmtId="49" fontId="3" fillId="37" borderId="15"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1" fontId="8" fillId="42" borderId="63" xfId="40" applyNumberFormat="1" applyFont="1" applyFill="1" applyBorder="1" applyAlignment="1">
      <alignment horizontal="center" vertical="top"/>
      <protection/>
    </xf>
    <xf numFmtId="1" fontId="8" fillId="42" borderId="19" xfId="40" applyNumberFormat="1" applyFont="1" applyFill="1" applyBorder="1" applyAlignment="1">
      <alignment horizontal="center" vertical="top"/>
      <protection/>
    </xf>
    <xf numFmtId="1" fontId="8" fillId="42" borderId="13" xfId="40" applyNumberFormat="1" applyFont="1" applyFill="1" applyBorder="1" applyAlignment="1">
      <alignment horizontal="center" vertical="top"/>
      <protection/>
    </xf>
    <xf numFmtId="49" fontId="3" fillId="0" borderId="12"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35" borderId="12" xfId="0" applyFont="1" applyFill="1" applyBorder="1" applyAlignment="1">
      <alignment horizontal="center" vertical="center"/>
    </xf>
    <xf numFmtId="0" fontId="2" fillId="35" borderId="1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5" xfId="0"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35" borderId="12" xfId="40" applyNumberFormat="1" applyFont="1" applyFill="1" applyBorder="1" applyAlignment="1">
      <alignment horizontal="left" vertical="top" wrapText="1"/>
      <protection/>
    </xf>
    <xf numFmtId="49" fontId="2" fillId="35" borderId="33" xfId="40" applyNumberFormat="1" applyFont="1" applyFill="1" applyBorder="1" applyAlignment="1">
      <alignment horizontal="left" vertical="top" wrapText="1"/>
      <protection/>
    </xf>
    <xf numFmtId="49" fontId="2" fillId="35" borderId="15" xfId="40" applyNumberFormat="1" applyFont="1" applyFill="1" applyBorder="1" applyAlignment="1">
      <alignment horizontal="left" vertical="top" wrapText="1"/>
      <protection/>
    </xf>
    <xf numFmtId="49" fontId="8" fillId="53" borderId="20" xfId="40" applyNumberFormat="1" applyFont="1" applyFill="1" applyBorder="1" applyAlignment="1">
      <alignment horizontal="right" vertical="center"/>
      <protection/>
    </xf>
    <xf numFmtId="49" fontId="8" fillId="53" borderId="62" xfId="40" applyNumberFormat="1" applyFont="1" applyFill="1" applyBorder="1" applyAlignment="1">
      <alignment horizontal="right" vertical="center"/>
      <protection/>
    </xf>
    <xf numFmtId="49" fontId="3" fillId="41" borderId="18" xfId="0" applyNumberFormat="1" applyFont="1" applyFill="1" applyBorder="1" applyAlignment="1">
      <alignment horizontal="right" vertical="center"/>
    </xf>
    <xf numFmtId="49" fontId="3" fillId="41" borderId="19" xfId="0" applyNumberFormat="1" applyFont="1" applyFill="1" applyBorder="1" applyAlignment="1">
      <alignment horizontal="right" vertical="center"/>
    </xf>
    <xf numFmtId="49" fontId="3" fillId="41" borderId="13" xfId="0" applyNumberFormat="1" applyFont="1" applyFill="1" applyBorder="1" applyAlignment="1">
      <alignment horizontal="right" vertical="center"/>
    </xf>
    <xf numFmtId="49" fontId="3" fillId="63" borderId="10" xfId="40" applyNumberFormat="1" applyFont="1" applyFill="1" applyBorder="1" applyAlignment="1">
      <alignment horizontal="center" vertical="top"/>
      <protection/>
    </xf>
    <xf numFmtId="49" fontId="8" fillId="35" borderId="10" xfId="40" applyNumberFormat="1" applyFont="1" applyFill="1" applyBorder="1" applyAlignment="1">
      <alignment horizontal="center" vertical="top"/>
      <protection/>
    </xf>
    <xf numFmtId="0" fontId="2" fillId="35" borderId="10" xfId="40" applyFont="1" applyFill="1" applyBorder="1" applyAlignment="1">
      <alignment horizontal="left" vertical="top" wrapText="1"/>
      <protection/>
    </xf>
    <xf numFmtId="0" fontId="7" fillId="35" borderId="10" xfId="40" applyFont="1" applyFill="1" applyBorder="1" applyAlignment="1">
      <alignment horizontal="left" vertical="top" wrapText="1"/>
      <protection/>
    </xf>
    <xf numFmtId="0" fontId="2" fillId="0" borderId="10" xfId="0" applyFont="1" applyBorder="1" applyAlignment="1">
      <alignment vertical="center" wrapText="1"/>
    </xf>
    <xf numFmtId="173" fontId="2"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49" fontId="3" fillId="36" borderId="33"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2" fillId="0" borderId="33" xfId="0" applyFont="1" applyBorder="1" applyAlignment="1">
      <alignment horizontal="left" vertical="top"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49" fontId="2" fillId="0" borderId="33" xfId="0" applyNumberFormat="1" applyFont="1" applyBorder="1" applyAlignment="1">
      <alignment horizontal="center" vertical="center"/>
    </xf>
    <xf numFmtId="0" fontId="2" fillId="0" borderId="33" xfId="0" applyFont="1" applyBorder="1" applyAlignment="1">
      <alignment horizontal="left" vertical="center" wrapText="1"/>
    </xf>
    <xf numFmtId="0" fontId="2" fillId="0" borderId="15" xfId="0" applyFont="1" applyBorder="1" applyAlignment="1">
      <alignment horizontal="left" vertical="center" wrapText="1"/>
    </xf>
    <xf numFmtId="49" fontId="3" fillId="42" borderId="10" xfId="40" applyNumberFormat="1" applyFont="1" applyFill="1" applyBorder="1" applyAlignment="1">
      <alignment horizontal="center" vertical="top"/>
      <protection/>
    </xf>
    <xf numFmtId="49" fontId="3" fillId="69" borderId="10" xfId="40" applyNumberFormat="1" applyFont="1" applyFill="1" applyBorder="1" applyAlignment="1">
      <alignment horizontal="center" vertical="top"/>
      <protection/>
    </xf>
    <xf numFmtId="172" fontId="3" fillId="39" borderId="18" xfId="0" applyNumberFormat="1" applyFont="1" applyFill="1" applyBorder="1" applyAlignment="1">
      <alignment horizontal="right" vertical="center"/>
    </xf>
    <xf numFmtId="172" fontId="3" fillId="39" borderId="19" xfId="0" applyNumberFormat="1" applyFont="1" applyFill="1" applyBorder="1" applyAlignment="1">
      <alignment horizontal="right" vertical="center"/>
    </xf>
    <xf numFmtId="172" fontId="3" fillId="39" borderId="13" xfId="0" applyNumberFormat="1" applyFont="1" applyFill="1" applyBorder="1" applyAlignment="1">
      <alignment horizontal="right" vertical="center"/>
    </xf>
    <xf numFmtId="1" fontId="9" fillId="53" borderId="63" xfId="40" applyNumberFormat="1" applyFont="1" applyFill="1" applyBorder="1" applyAlignment="1">
      <alignment horizontal="center" vertical="top"/>
      <protection/>
    </xf>
    <xf numFmtId="1" fontId="9" fillId="53" borderId="19" xfId="40" applyNumberFormat="1" applyFont="1" applyFill="1" applyBorder="1" applyAlignment="1">
      <alignment horizontal="center" vertical="top"/>
      <protection/>
    </xf>
    <xf numFmtId="1" fontId="9" fillId="53" borderId="13" xfId="40" applyNumberFormat="1" applyFont="1" applyFill="1" applyBorder="1" applyAlignment="1">
      <alignment horizontal="center" vertical="top"/>
      <protection/>
    </xf>
    <xf numFmtId="49" fontId="2" fillId="35" borderId="10" xfId="40" applyNumberFormat="1" applyFont="1" applyFill="1" applyBorder="1" applyAlignment="1">
      <alignment horizontal="left" vertical="top" wrapText="1"/>
      <protection/>
    </xf>
    <xf numFmtId="49" fontId="8" fillId="42" borderId="18" xfId="40" applyNumberFormat="1" applyFont="1" applyFill="1" applyBorder="1" applyAlignment="1">
      <alignment horizontal="right" vertical="center"/>
      <protection/>
    </xf>
    <xf numFmtId="49" fontId="8" fillId="42" borderId="19" xfId="40" applyNumberFormat="1" applyFont="1" applyFill="1" applyBorder="1" applyAlignment="1">
      <alignment horizontal="right" vertical="center"/>
      <protection/>
    </xf>
    <xf numFmtId="49" fontId="8" fillId="42" borderId="13" xfId="40" applyNumberFormat="1" applyFont="1" applyFill="1" applyBorder="1" applyAlignment="1">
      <alignment horizontal="right" vertical="center"/>
      <protection/>
    </xf>
    <xf numFmtId="0" fontId="2" fillId="35" borderId="12" xfId="40" applyFont="1" applyFill="1" applyBorder="1" applyAlignment="1">
      <alignment horizontal="left" vertical="center" wrapText="1"/>
      <protection/>
    </xf>
    <xf numFmtId="0" fontId="2" fillId="35" borderId="33" xfId="40" applyFont="1" applyFill="1" applyBorder="1" applyAlignment="1">
      <alignment horizontal="left" vertical="center" wrapText="1"/>
      <protection/>
    </xf>
    <xf numFmtId="0" fontId="2" fillId="35" borderId="15" xfId="40" applyFont="1" applyFill="1" applyBorder="1" applyAlignment="1">
      <alignment horizontal="left" vertical="center" wrapText="1"/>
      <protection/>
    </xf>
    <xf numFmtId="0" fontId="2" fillId="0" borderId="12" xfId="0" applyFont="1" applyBorder="1" applyAlignment="1">
      <alignment horizontal="left" vertical="center" wrapText="1"/>
    </xf>
    <xf numFmtId="0" fontId="2" fillId="0" borderId="33" xfId="0" applyFont="1" applyBorder="1" applyAlignment="1">
      <alignment horizontal="left" vertical="center" wrapText="1"/>
    </xf>
    <xf numFmtId="0" fontId="2" fillId="35" borderId="33" xfId="0" applyFont="1" applyFill="1" applyBorder="1" applyAlignment="1">
      <alignment horizontal="center" vertical="center"/>
    </xf>
    <xf numFmtId="0" fontId="6" fillId="76" borderId="12" xfId="0" applyFont="1" applyFill="1" applyBorder="1" applyAlignment="1">
      <alignment horizontal="center" vertical="center"/>
    </xf>
    <xf numFmtId="0" fontId="6" fillId="76" borderId="33" xfId="0" applyFont="1" applyFill="1" applyBorder="1" applyAlignment="1">
      <alignment horizontal="center" vertical="center"/>
    </xf>
    <xf numFmtId="0" fontId="3" fillId="43" borderId="18" xfId="0" applyFont="1" applyFill="1" applyBorder="1" applyAlignment="1">
      <alignment horizontal="center"/>
    </xf>
    <xf numFmtId="0" fontId="3" fillId="43" borderId="19" xfId="0" applyFont="1" applyFill="1" applyBorder="1" applyAlignment="1">
      <alignment horizontal="center"/>
    </xf>
    <xf numFmtId="0" fontId="3" fillId="43" borderId="13" xfId="0" applyFont="1" applyFill="1" applyBorder="1" applyAlignment="1">
      <alignment horizontal="center"/>
    </xf>
    <xf numFmtId="1" fontId="8" fillId="42" borderId="18" xfId="40" applyNumberFormat="1" applyFont="1" applyFill="1" applyBorder="1" applyAlignment="1">
      <alignment horizontal="center" vertical="top"/>
      <protection/>
    </xf>
    <xf numFmtId="0" fontId="2" fillId="0" borderId="10" xfId="0" applyFont="1" applyBorder="1" applyAlignment="1">
      <alignment horizontal="center" vertical="center" wrapText="1"/>
    </xf>
    <xf numFmtId="0" fontId="2" fillId="70" borderId="33" xfId="0" applyFont="1" applyFill="1" applyBorder="1" applyAlignment="1">
      <alignment horizontal="center" vertical="top" wrapText="1"/>
    </xf>
    <xf numFmtId="0" fontId="2" fillId="70" borderId="15" xfId="0" applyFont="1" applyFill="1" applyBorder="1" applyAlignment="1">
      <alignment horizontal="center" vertical="top" wrapText="1"/>
    </xf>
    <xf numFmtId="172" fontId="2" fillId="35" borderId="10" xfId="0" applyNumberFormat="1" applyFont="1" applyFill="1" applyBorder="1" applyAlignment="1">
      <alignment horizontal="left"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left" vertical="center" textRotation="90" wrapText="1"/>
    </xf>
    <xf numFmtId="49" fontId="3" fillId="37" borderId="33" xfId="0" applyNumberFormat="1" applyFont="1" applyFill="1" applyBorder="1" applyAlignment="1">
      <alignment horizontal="center" vertical="center"/>
    </xf>
    <xf numFmtId="49" fontId="3" fillId="0" borderId="33" xfId="0" applyNumberFormat="1" applyFont="1" applyBorder="1" applyAlignment="1">
      <alignment horizontal="center" vertical="center"/>
    </xf>
    <xf numFmtId="173" fontId="2" fillId="0" borderId="30" xfId="0" applyNumberFormat="1" applyFont="1" applyBorder="1" applyAlignment="1">
      <alignment horizontal="left" vertical="center" wrapText="1"/>
    </xf>
    <xf numFmtId="173" fontId="2" fillId="0" borderId="27" xfId="0" applyNumberFormat="1" applyFont="1" applyBorder="1" applyAlignment="1">
      <alignment horizontal="left" vertical="center" wrapText="1"/>
    </xf>
    <xf numFmtId="172" fontId="2" fillId="81"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49" fontId="3" fillId="41" borderId="18" xfId="0" applyNumberFormat="1" applyFont="1" applyFill="1" applyBorder="1" applyAlignment="1">
      <alignment horizontal="right" vertical="center"/>
    </xf>
    <xf numFmtId="49" fontId="3" fillId="41" borderId="19" xfId="0" applyNumberFormat="1" applyFont="1" applyFill="1" applyBorder="1" applyAlignment="1">
      <alignment horizontal="right" vertical="center"/>
    </xf>
    <xf numFmtId="49" fontId="3" fillId="41" borderId="13" xfId="0" applyNumberFormat="1" applyFont="1" applyFill="1" applyBorder="1" applyAlignment="1">
      <alignment horizontal="right" vertical="center"/>
    </xf>
    <xf numFmtId="49" fontId="3" fillId="36" borderId="10" xfId="0" applyNumberFormat="1" applyFont="1" applyFill="1" applyBorder="1" applyAlignment="1">
      <alignment horizontal="center" vertical="center"/>
    </xf>
    <xf numFmtId="49" fontId="3" fillId="36" borderId="10" xfId="0" applyNumberFormat="1" applyFont="1" applyFill="1" applyBorder="1" applyAlignment="1">
      <alignment horizontal="center" vertical="top"/>
    </xf>
    <xf numFmtId="49" fontId="3" fillId="37" borderId="10" xfId="0" applyNumberFormat="1" applyFont="1" applyFill="1" applyBorder="1" applyAlignment="1">
      <alignment horizontal="center" vertical="top"/>
    </xf>
    <xf numFmtId="49" fontId="3" fillId="35" borderId="10" xfId="0" applyNumberFormat="1" applyFont="1" applyFill="1" applyBorder="1" applyAlignment="1">
      <alignment horizontal="center" vertical="top"/>
    </xf>
    <xf numFmtId="49" fontId="3" fillId="39" borderId="18" xfId="0" applyNumberFormat="1" applyFont="1" applyFill="1" applyBorder="1" applyAlignment="1">
      <alignment horizontal="right" vertical="center"/>
    </xf>
    <xf numFmtId="49" fontId="3" fillId="39" borderId="19" xfId="0" applyNumberFormat="1" applyFont="1" applyFill="1" applyBorder="1" applyAlignment="1">
      <alignment horizontal="right" vertical="center"/>
    </xf>
    <xf numFmtId="49" fontId="3" fillId="39" borderId="13" xfId="0" applyNumberFormat="1" applyFont="1" applyFill="1" applyBorder="1" applyAlignment="1">
      <alignment horizontal="right" vertical="center"/>
    </xf>
    <xf numFmtId="49" fontId="3" fillId="39" borderId="10" xfId="0" applyNumberFormat="1" applyFont="1" applyFill="1" applyBorder="1" applyAlignment="1">
      <alignment horizontal="right" vertical="center"/>
    </xf>
    <xf numFmtId="49" fontId="8" fillId="42" borderId="18" xfId="40" applyNumberFormat="1" applyFont="1" applyFill="1" applyBorder="1" applyAlignment="1">
      <alignment horizontal="left" vertical="top"/>
      <protection/>
    </xf>
    <xf numFmtId="49" fontId="8" fillId="42" borderId="19" xfId="40" applyNumberFormat="1" applyFont="1" applyFill="1" applyBorder="1" applyAlignment="1">
      <alignment horizontal="left" vertical="top"/>
      <protection/>
    </xf>
    <xf numFmtId="0" fontId="3" fillId="43" borderId="10" xfId="0" applyFont="1" applyFill="1" applyBorder="1" applyAlignment="1">
      <alignment horizontal="right" vertical="center"/>
    </xf>
    <xf numFmtId="0" fontId="2" fillId="34" borderId="12" xfId="0" applyFont="1" applyFill="1" applyBorder="1" applyAlignment="1">
      <alignment horizontal="left" vertical="top" wrapText="1"/>
    </xf>
    <xf numFmtId="0" fontId="2" fillId="34" borderId="15" xfId="0" applyFont="1" applyFill="1" applyBorder="1" applyAlignment="1">
      <alignment horizontal="left" vertical="top" wrapText="1"/>
    </xf>
    <xf numFmtId="49" fontId="2" fillId="0" borderId="33" xfId="0" applyNumberFormat="1" applyFont="1" applyBorder="1" applyAlignment="1">
      <alignment horizontal="center" vertical="top"/>
    </xf>
    <xf numFmtId="49" fontId="2" fillId="36" borderId="33" xfId="0" applyNumberFormat="1" applyFont="1" applyFill="1" applyBorder="1" applyAlignment="1">
      <alignment horizontal="center" vertical="top"/>
    </xf>
    <xf numFmtId="0" fontId="3" fillId="50" borderId="18" xfId="0" applyFont="1" applyFill="1" applyBorder="1" applyAlignment="1">
      <alignment horizontal="center"/>
    </xf>
    <xf numFmtId="0" fontId="3" fillId="50" borderId="19" xfId="0" applyFont="1" applyFill="1" applyBorder="1" applyAlignment="1">
      <alignment horizontal="center"/>
    </xf>
    <xf numFmtId="0" fontId="3" fillId="50" borderId="13" xfId="0" applyFont="1" applyFill="1" applyBorder="1" applyAlignment="1">
      <alignment horizontal="center"/>
    </xf>
    <xf numFmtId="0" fontId="2" fillId="70" borderId="12" xfId="0" applyFont="1" applyFill="1" applyBorder="1" applyAlignment="1">
      <alignment horizontal="center" vertical="top"/>
    </xf>
    <xf numFmtId="0" fontId="2" fillId="70" borderId="33" xfId="0" applyFont="1" applyFill="1" applyBorder="1" applyAlignment="1">
      <alignment horizontal="center" vertical="top"/>
    </xf>
    <xf numFmtId="0" fontId="2" fillId="70" borderId="15" xfId="0" applyFont="1" applyFill="1" applyBorder="1" applyAlignment="1">
      <alignment horizontal="center" vertical="top"/>
    </xf>
    <xf numFmtId="0" fontId="2" fillId="35" borderId="12" xfId="0" applyFont="1" applyFill="1" applyBorder="1" applyAlignment="1">
      <alignment horizontal="left" vertical="top" wrapText="1"/>
    </xf>
    <xf numFmtId="0" fontId="2" fillId="35" borderId="33" xfId="0" applyFont="1" applyFill="1" applyBorder="1" applyAlignment="1">
      <alignment horizontal="left" vertical="top" wrapText="1"/>
    </xf>
    <xf numFmtId="0" fontId="2" fillId="35" borderId="15" xfId="0" applyFont="1" applyFill="1" applyBorder="1" applyAlignment="1">
      <alignment horizontal="left" vertical="top" wrapText="1"/>
    </xf>
    <xf numFmtId="0" fontId="2" fillId="34" borderId="12" xfId="0" applyFont="1" applyFill="1" applyBorder="1" applyAlignment="1">
      <alignment horizontal="center" vertical="top"/>
    </xf>
    <xf numFmtId="0" fontId="2" fillId="34" borderId="15" xfId="0" applyFont="1" applyFill="1" applyBorder="1" applyAlignment="1">
      <alignment horizontal="center" vertical="top"/>
    </xf>
    <xf numFmtId="0" fontId="2" fillId="35" borderId="12" xfId="59" applyFont="1" applyFill="1" applyBorder="1" applyAlignment="1">
      <alignment horizontal="center" vertical="top" wrapText="1"/>
      <protection/>
    </xf>
    <xf numFmtId="0" fontId="2" fillId="35" borderId="15" xfId="59" applyFont="1" applyFill="1" applyBorder="1" applyAlignment="1">
      <alignment horizontal="center" vertical="top" wrapText="1"/>
      <protection/>
    </xf>
    <xf numFmtId="172" fontId="2" fillId="34" borderId="12" xfId="0" applyNumberFormat="1" applyFont="1" applyFill="1" applyBorder="1" applyAlignment="1">
      <alignment horizontal="center" vertical="center"/>
    </xf>
    <xf numFmtId="172" fontId="2" fillId="34" borderId="33" xfId="0" applyNumberFormat="1" applyFont="1" applyFill="1" applyBorder="1" applyAlignment="1">
      <alignment horizontal="center" vertical="center"/>
    </xf>
    <xf numFmtId="172" fontId="2" fillId="34" borderId="15" xfId="0" applyNumberFormat="1" applyFont="1" applyFill="1" applyBorder="1" applyAlignment="1">
      <alignment horizontal="center" vertical="center"/>
    </xf>
    <xf numFmtId="172" fontId="2" fillId="51" borderId="12" xfId="59" applyNumberFormat="1" applyFont="1" applyFill="1" applyBorder="1" applyAlignment="1">
      <alignment horizontal="center" vertical="center"/>
      <protection/>
    </xf>
    <xf numFmtId="172" fontId="2" fillId="51" borderId="33" xfId="59" applyNumberFormat="1" applyFont="1" applyFill="1" applyBorder="1" applyAlignment="1">
      <alignment horizontal="center" vertical="center"/>
      <protection/>
    </xf>
    <xf numFmtId="172" fontId="2" fillId="51" borderId="15" xfId="59" applyNumberFormat="1" applyFont="1" applyFill="1" applyBorder="1" applyAlignment="1">
      <alignment horizontal="center" vertical="center"/>
      <protection/>
    </xf>
    <xf numFmtId="0" fontId="3" fillId="52" borderId="18" xfId="0" applyFont="1" applyFill="1" applyBorder="1" applyAlignment="1">
      <alignment horizontal="right" vertical="center" wrapText="1"/>
    </xf>
    <xf numFmtId="0" fontId="3" fillId="52" borderId="19" xfId="0" applyFont="1" applyFill="1" applyBorder="1" applyAlignment="1">
      <alignment horizontal="right" vertical="center" wrapText="1"/>
    </xf>
    <xf numFmtId="0" fontId="3" fillId="52" borderId="13" xfId="0" applyFont="1" applyFill="1" applyBorder="1" applyAlignment="1">
      <alignment horizontal="right" vertical="center" wrapText="1"/>
    </xf>
    <xf numFmtId="49" fontId="2" fillId="37" borderId="33" xfId="0" applyNumberFormat="1" applyFont="1" applyFill="1" applyBorder="1" applyAlignment="1">
      <alignment horizontal="center" vertical="top"/>
    </xf>
    <xf numFmtId="49" fontId="3" fillId="0" borderId="12"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15" xfId="0" applyNumberFormat="1" applyFont="1" applyBorder="1" applyAlignment="1">
      <alignment horizontal="center" vertical="top"/>
    </xf>
    <xf numFmtId="172" fontId="2" fillId="35" borderId="40" xfId="59" applyNumberFormat="1" applyFont="1" applyFill="1" applyBorder="1" applyAlignment="1">
      <alignment horizontal="center" vertical="center"/>
      <protection/>
    </xf>
    <xf numFmtId="172" fontId="2" fillId="35" borderId="64" xfId="59" applyNumberFormat="1" applyFont="1" applyFill="1" applyBorder="1" applyAlignment="1">
      <alignment horizontal="center" vertical="center"/>
      <protection/>
    </xf>
    <xf numFmtId="172" fontId="2" fillId="34" borderId="55" xfId="59" applyNumberFormat="1" applyFont="1" applyFill="1" applyBorder="1" applyAlignment="1">
      <alignment horizontal="center" vertical="center"/>
      <protection/>
    </xf>
    <xf numFmtId="172" fontId="2" fillId="34" borderId="65" xfId="59" applyNumberFormat="1" applyFont="1" applyFill="1" applyBorder="1" applyAlignment="1">
      <alignment horizontal="center" vertical="center"/>
      <protection/>
    </xf>
    <xf numFmtId="172" fontId="6" fillId="0" borderId="12" xfId="0" applyNumberFormat="1" applyFont="1" applyBorder="1" applyAlignment="1">
      <alignment horizontal="center" vertical="center"/>
    </xf>
    <xf numFmtId="172" fontId="6" fillId="0" borderId="15" xfId="0" applyNumberFormat="1" applyFont="1" applyBorder="1" applyAlignment="1">
      <alignment horizontal="center" vertical="center"/>
    </xf>
    <xf numFmtId="0" fontId="4" fillId="0" borderId="10" xfId="0" applyFont="1" applyBorder="1" applyAlignment="1">
      <alignment horizontal="left" vertical="top" wrapText="1"/>
    </xf>
    <xf numFmtId="49" fontId="2" fillId="35" borderId="12" xfId="0" applyNumberFormat="1" applyFont="1" applyFill="1" applyBorder="1" applyAlignment="1">
      <alignment horizontal="center" vertical="top"/>
    </xf>
    <xf numFmtId="49" fontId="2" fillId="35" borderId="15" xfId="0" applyNumberFormat="1" applyFont="1" applyFill="1" applyBorder="1" applyAlignment="1">
      <alignment horizontal="center" vertical="top"/>
    </xf>
    <xf numFmtId="49" fontId="2" fillId="37" borderId="12" xfId="0" applyNumberFormat="1" applyFont="1" applyFill="1" applyBorder="1" applyAlignment="1">
      <alignment horizontal="center" vertical="top"/>
    </xf>
    <xf numFmtId="49" fontId="2" fillId="37" borderId="15" xfId="0" applyNumberFormat="1" applyFont="1" applyFill="1" applyBorder="1" applyAlignment="1">
      <alignment horizontal="center" vertical="top"/>
    </xf>
    <xf numFmtId="0" fontId="3" fillId="50" borderId="18" xfId="0" applyFont="1" applyFill="1" applyBorder="1" applyAlignment="1">
      <alignment horizontal="right" vertical="center" wrapText="1"/>
    </xf>
    <xf numFmtId="0" fontId="3" fillId="50" borderId="19" xfId="0" applyFont="1" applyFill="1" applyBorder="1" applyAlignment="1">
      <alignment horizontal="right" vertical="center" wrapText="1"/>
    </xf>
    <xf numFmtId="0" fontId="3" fillId="50" borderId="13" xfId="0" applyFont="1" applyFill="1" applyBorder="1" applyAlignment="1">
      <alignment horizontal="right" vertical="center" wrapText="1"/>
    </xf>
    <xf numFmtId="0" fontId="2" fillId="50" borderId="10" xfId="0" applyFont="1" applyFill="1" applyBorder="1" applyAlignment="1">
      <alignment horizontal="center"/>
    </xf>
    <xf numFmtId="0" fontId="2" fillId="35" borderId="12" xfId="0" applyFont="1" applyFill="1" applyBorder="1" applyAlignment="1">
      <alignment horizontal="center" vertical="top"/>
    </xf>
    <xf numFmtId="0" fontId="2" fillId="35" borderId="33" xfId="0" applyFont="1" applyFill="1" applyBorder="1" applyAlignment="1">
      <alignment horizontal="center" vertical="top"/>
    </xf>
    <xf numFmtId="49" fontId="3" fillId="38" borderId="18" xfId="0" applyNumberFormat="1" applyFont="1" applyFill="1" applyBorder="1" applyAlignment="1">
      <alignment horizontal="right" vertical="center"/>
    </xf>
    <xf numFmtId="49" fontId="3" fillId="38" borderId="19" xfId="0" applyNumberFormat="1" applyFont="1" applyFill="1" applyBorder="1" applyAlignment="1">
      <alignment horizontal="right" vertical="center"/>
    </xf>
    <xf numFmtId="49" fontId="3" fillId="38" borderId="13" xfId="0" applyNumberFormat="1" applyFont="1" applyFill="1" applyBorder="1" applyAlignment="1">
      <alignment horizontal="right" vertical="center"/>
    </xf>
    <xf numFmtId="0" fontId="3" fillId="38" borderId="18" xfId="0" applyFont="1" applyFill="1" applyBorder="1" applyAlignment="1">
      <alignment horizontal="center"/>
    </xf>
    <xf numFmtId="0" fontId="3" fillId="38" borderId="19" xfId="0" applyFont="1" applyFill="1" applyBorder="1" applyAlignment="1">
      <alignment horizontal="center"/>
    </xf>
    <xf numFmtId="0" fontId="3" fillId="38" borderId="13" xfId="0" applyFont="1" applyFill="1" applyBorder="1" applyAlignment="1">
      <alignment horizontal="center"/>
    </xf>
    <xf numFmtId="0" fontId="4" fillId="35" borderId="33"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33" xfId="0" applyFont="1" applyBorder="1" applyAlignment="1">
      <alignment horizontal="left" vertical="top" wrapText="1"/>
    </xf>
    <xf numFmtId="0" fontId="4" fillId="0" borderId="15" xfId="0" applyFont="1" applyBorder="1" applyAlignment="1">
      <alignment horizontal="left" vertical="top" wrapText="1"/>
    </xf>
    <xf numFmtId="49" fontId="3" fillId="0" borderId="10" xfId="0" applyNumberFormat="1" applyFont="1" applyBorder="1" applyAlignment="1">
      <alignment horizontal="center" vertical="top"/>
    </xf>
    <xf numFmtId="49" fontId="3" fillId="45" borderId="18" xfId="0" applyNumberFormat="1" applyFont="1" applyFill="1" applyBorder="1" applyAlignment="1">
      <alignment horizontal="right" vertical="center"/>
    </xf>
    <xf numFmtId="49" fontId="3" fillId="45" borderId="19" xfId="0" applyNumberFormat="1" applyFont="1" applyFill="1" applyBorder="1" applyAlignment="1">
      <alignment horizontal="right" vertical="center"/>
    </xf>
    <xf numFmtId="49" fontId="3" fillId="45" borderId="13" xfId="0" applyNumberFormat="1" applyFont="1" applyFill="1" applyBorder="1" applyAlignment="1">
      <alignment horizontal="right" vertical="center"/>
    </xf>
    <xf numFmtId="0" fontId="3" fillId="45" borderId="18" xfId="0" applyFont="1" applyFill="1" applyBorder="1" applyAlignment="1">
      <alignment horizontal="center"/>
    </xf>
    <xf numFmtId="0" fontId="3" fillId="45" borderId="19" xfId="0" applyFont="1" applyFill="1" applyBorder="1" applyAlignment="1">
      <alignment horizontal="center"/>
    </xf>
    <xf numFmtId="0" fontId="3" fillId="45" borderId="13" xfId="0" applyFont="1" applyFill="1" applyBorder="1" applyAlignment="1">
      <alignment horizontal="center"/>
    </xf>
    <xf numFmtId="0" fontId="2" fillId="50" borderId="18" xfId="0" applyFont="1" applyFill="1" applyBorder="1" applyAlignment="1">
      <alignment horizontal="center"/>
    </xf>
    <xf numFmtId="0" fontId="2" fillId="50" borderId="19" xfId="0" applyFont="1" applyFill="1" applyBorder="1" applyAlignment="1">
      <alignment horizontal="center"/>
    </xf>
    <xf numFmtId="0" fontId="2" fillId="50" borderId="13" xfId="0" applyFont="1" applyFill="1" applyBorder="1" applyAlignment="1">
      <alignment horizontal="center"/>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13" xfId="0" applyFont="1" applyFill="1" applyBorder="1" applyAlignment="1">
      <alignment horizontal="left" vertical="center"/>
    </xf>
    <xf numFmtId="0" fontId="3" fillId="37" borderId="26" xfId="0" applyFont="1" applyFill="1" applyBorder="1" applyAlignment="1">
      <alignment horizontal="left" vertical="center"/>
    </xf>
    <xf numFmtId="0" fontId="3" fillId="37" borderId="20" xfId="0" applyFont="1" applyFill="1" applyBorder="1" applyAlignment="1">
      <alignment horizontal="left" vertical="center"/>
    </xf>
    <xf numFmtId="0" fontId="3" fillId="37" borderId="21" xfId="0" applyFont="1" applyFill="1" applyBorder="1" applyAlignment="1">
      <alignment horizontal="left" vertical="center"/>
    </xf>
    <xf numFmtId="172" fontId="2" fillId="0" borderId="12" xfId="0" applyNumberFormat="1" applyFont="1" applyBorder="1" applyAlignment="1">
      <alignment horizontal="center" vertical="center"/>
    </xf>
    <xf numFmtId="172" fontId="2" fillId="0" borderId="15" xfId="0" applyNumberFormat="1" applyFont="1" applyBorder="1" applyAlignment="1">
      <alignment horizontal="center" vertical="center"/>
    </xf>
    <xf numFmtId="0" fontId="7" fillId="0" borderId="12" xfId="0" applyFont="1" applyBorder="1" applyAlignment="1">
      <alignment horizontal="left" vertical="top" wrapText="1"/>
    </xf>
    <xf numFmtId="0" fontId="7" fillId="0" borderId="15" xfId="0" applyFont="1" applyBorder="1" applyAlignment="1">
      <alignment horizontal="left" vertical="top" wrapText="1"/>
    </xf>
    <xf numFmtId="0" fontId="2" fillId="35" borderId="15" xfId="0" applyFont="1" applyFill="1" applyBorder="1" applyAlignment="1">
      <alignment horizontal="center" vertical="top"/>
    </xf>
    <xf numFmtId="0" fontId="2" fillId="73" borderId="12" xfId="0" applyFont="1" applyFill="1" applyBorder="1" applyAlignment="1">
      <alignment horizontal="center" vertical="top"/>
    </xf>
    <xf numFmtId="0" fontId="2" fillId="73" borderId="33" xfId="0" applyFont="1" applyFill="1" applyBorder="1" applyAlignment="1">
      <alignment horizontal="center" vertical="top"/>
    </xf>
    <xf numFmtId="0" fontId="2" fillId="73" borderId="15" xfId="0" applyFont="1" applyFill="1" applyBorder="1" applyAlignment="1">
      <alignment horizontal="center" vertical="top"/>
    </xf>
    <xf numFmtId="49" fontId="2" fillId="0" borderId="15" xfId="0" applyNumberFormat="1" applyFont="1" applyBorder="1" applyAlignment="1">
      <alignment horizontal="center" vertical="top"/>
    </xf>
    <xf numFmtId="49" fontId="2" fillId="73" borderId="12" xfId="0" applyNumberFormat="1" applyFont="1" applyFill="1" applyBorder="1" applyAlignment="1">
      <alignment horizontal="center" vertical="top"/>
    </xf>
    <xf numFmtId="49" fontId="2" fillId="73" borderId="15" xfId="0" applyNumberFormat="1" applyFont="1" applyFill="1" applyBorder="1" applyAlignment="1">
      <alignment horizontal="center" vertical="top"/>
    </xf>
    <xf numFmtId="0" fontId="2" fillId="0" borderId="10" xfId="0" applyFont="1" applyBorder="1" applyAlignment="1">
      <alignment horizontal="left" vertical="top" wrapText="1"/>
    </xf>
    <xf numFmtId="0" fontId="4" fillId="35" borderId="12" xfId="0" applyFont="1" applyFill="1" applyBorder="1" applyAlignment="1">
      <alignment horizontal="left" vertical="top" wrapText="1"/>
    </xf>
    <xf numFmtId="0" fontId="4" fillId="35" borderId="33" xfId="0" applyFont="1" applyFill="1" applyBorder="1" applyAlignment="1">
      <alignment horizontal="left" vertical="top" wrapText="1"/>
    </xf>
    <xf numFmtId="0" fontId="4" fillId="35" borderId="15" xfId="0" applyFont="1" applyFill="1" applyBorder="1" applyAlignment="1">
      <alignment horizontal="left" vertical="top" wrapText="1"/>
    </xf>
    <xf numFmtId="0" fontId="2" fillId="0" borderId="12" xfId="59" applyFont="1" applyBorder="1" applyAlignment="1">
      <alignment horizontal="left" vertical="top" wrapText="1"/>
      <protection/>
    </xf>
    <xf numFmtId="0" fontId="2" fillId="0" borderId="15" xfId="59" applyFont="1" applyBorder="1" applyAlignment="1">
      <alignment horizontal="left" vertical="top" wrapText="1"/>
      <protection/>
    </xf>
    <xf numFmtId="0" fontId="2" fillId="35" borderId="12" xfId="0" applyFont="1" applyFill="1" applyBorder="1" applyAlignment="1">
      <alignment horizontal="left" vertical="top" wrapText="1"/>
    </xf>
    <xf numFmtId="0" fontId="2" fillId="35" borderId="33" xfId="0" applyFont="1" applyFill="1" applyBorder="1" applyAlignment="1">
      <alignment horizontal="left" vertical="top" wrapText="1"/>
    </xf>
    <xf numFmtId="0" fontId="2" fillId="35" borderId="15" xfId="0" applyFont="1" applyFill="1" applyBorder="1" applyAlignment="1">
      <alignment horizontal="left" vertical="top"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 fillId="34" borderId="12" xfId="0" applyFont="1" applyFill="1" applyBorder="1" applyAlignment="1">
      <alignment horizontal="center" vertical="top" wrapText="1"/>
    </xf>
    <xf numFmtId="0" fontId="2" fillId="34" borderId="15" xfId="0" applyFont="1" applyFill="1" applyBorder="1" applyAlignment="1">
      <alignment horizontal="center" vertical="top" wrapText="1"/>
    </xf>
    <xf numFmtId="0" fontId="4" fillId="34" borderId="12" xfId="0" applyFont="1" applyFill="1" applyBorder="1" applyAlignment="1">
      <alignment horizontal="left" vertical="top" wrapText="1"/>
    </xf>
    <xf numFmtId="0" fontId="4" fillId="34" borderId="33" xfId="0" applyFont="1" applyFill="1" applyBorder="1" applyAlignment="1">
      <alignment horizontal="left" vertical="top" wrapText="1"/>
    </xf>
    <xf numFmtId="0" fontId="4" fillId="34" borderId="15" xfId="0" applyFont="1" applyFill="1" applyBorder="1" applyAlignment="1">
      <alignment horizontal="left" vertical="top" wrapText="1"/>
    </xf>
    <xf numFmtId="0" fontId="2" fillId="37" borderId="12" xfId="0" applyFont="1" applyFill="1" applyBorder="1" applyAlignment="1">
      <alignment horizontal="center" vertical="top"/>
    </xf>
    <xf numFmtId="0" fontId="2" fillId="37" borderId="33" xfId="0" applyFont="1" applyFill="1" applyBorder="1" applyAlignment="1">
      <alignment horizontal="center" vertical="top"/>
    </xf>
    <xf numFmtId="0" fontId="2" fillId="37" borderId="15" xfId="0" applyFont="1" applyFill="1" applyBorder="1" applyAlignment="1">
      <alignment horizontal="center" vertical="top"/>
    </xf>
    <xf numFmtId="0" fontId="3" fillId="37" borderId="1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13" xfId="0" applyFont="1" applyFill="1" applyBorder="1" applyAlignment="1">
      <alignment horizontal="left" vertical="center"/>
    </xf>
    <xf numFmtId="0" fontId="3" fillId="44" borderId="18" xfId="0" applyFont="1" applyFill="1" applyBorder="1" applyAlignment="1">
      <alignment horizontal="center"/>
    </xf>
    <xf numFmtId="0" fontId="3" fillId="44" borderId="19" xfId="0" applyFont="1" applyFill="1" applyBorder="1" applyAlignment="1">
      <alignment horizontal="center"/>
    </xf>
    <xf numFmtId="0" fontId="3" fillId="44" borderId="13" xfId="0" applyFont="1" applyFill="1" applyBorder="1" applyAlignment="1">
      <alignment horizontal="center"/>
    </xf>
    <xf numFmtId="0" fontId="3" fillId="44" borderId="18" xfId="0" applyFont="1" applyFill="1" applyBorder="1" applyAlignment="1">
      <alignment horizontal="right" vertical="center"/>
    </xf>
    <xf numFmtId="0" fontId="3" fillId="44" borderId="19" xfId="0" applyFont="1" applyFill="1" applyBorder="1" applyAlignment="1">
      <alignment horizontal="right" vertical="center"/>
    </xf>
    <xf numFmtId="0" fontId="3" fillId="44" borderId="13" xfId="0" applyFont="1" applyFill="1" applyBorder="1" applyAlignment="1">
      <alignment horizontal="right" vertical="center"/>
    </xf>
    <xf numFmtId="0" fontId="7" fillId="0" borderId="33" xfId="0" applyFont="1" applyBorder="1" applyAlignment="1">
      <alignment horizontal="left" vertical="top" wrapText="1"/>
    </xf>
    <xf numFmtId="49" fontId="3" fillId="36" borderId="12" xfId="0" applyNumberFormat="1" applyFont="1" applyFill="1" applyBorder="1" applyAlignment="1">
      <alignment horizontal="center" vertical="top"/>
    </xf>
    <xf numFmtId="49" fontId="3" fillId="36" borderId="33" xfId="0" applyNumberFormat="1" applyFont="1" applyFill="1" applyBorder="1" applyAlignment="1">
      <alignment horizontal="center" vertical="top"/>
    </xf>
    <xf numFmtId="49" fontId="3" fillId="36" borderId="15" xfId="0" applyNumberFormat="1" applyFont="1" applyFill="1" applyBorder="1" applyAlignment="1">
      <alignment horizontal="center" vertical="top"/>
    </xf>
    <xf numFmtId="49" fontId="3" fillId="37" borderId="12" xfId="0" applyNumberFormat="1" applyFont="1" applyFill="1" applyBorder="1" applyAlignment="1">
      <alignment horizontal="center" vertical="top"/>
    </xf>
    <xf numFmtId="49" fontId="3" fillId="37" borderId="33" xfId="0" applyNumberFormat="1" applyFont="1" applyFill="1" applyBorder="1" applyAlignment="1">
      <alignment horizontal="center" vertical="top"/>
    </xf>
    <xf numFmtId="49" fontId="3" fillId="37" borderId="15" xfId="0" applyNumberFormat="1" applyFont="1" applyFill="1" applyBorder="1" applyAlignment="1">
      <alignment horizontal="center" vertical="top"/>
    </xf>
    <xf numFmtId="0" fontId="3" fillId="34" borderId="1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34" borderId="33" xfId="0" applyFont="1" applyFill="1" applyBorder="1" applyAlignment="1">
      <alignment horizontal="left" vertical="top" wrapText="1"/>
    </xf>
    <xf numFmtId="0" fontId="2" fillId="74" borderId="12" xfId="0" applyFont="1" applyFill="1" applyBorder="1" applyAlignment="1">
      <alignment horizontal="center" vertical="center"/>
    </xf>
    <xf numFmtId="0" fontId="2" fillId="74" borderId="33" xfId="0" applyFont="1" applyFill="1" applyBorder="1" applyAlignment="1">
      <alignment horizontal="center" vertical="center"/>
    </xf>
    <xf numFmtId="0" fontId="2" fillId="74" borderId="15"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13"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35" borderId="12" xfId="0" applyFont="1" applyFill="1" applyBorder="1" applyAlignment="1">
      <alignment horizontal="center" vertical="center"/>
    </xf>
    <xf numFmtId="0" fontId="7" fillId="35" borderId="33" xfId="0" applyFont="1" applyFill="1" applyBorder="1" applyAlignment="1">
      <alignment horizontal="center" vertical="center"/>
    </xf>
    <xf numFmtId="0" fontId="7" fillId="35" borderId="15" xfId="0" applyFont="1" applyFill="1" applyBorder="1" applyAlignment="1">
      <alignment horizontal="center" vertical="center"/>
    </xf>
    <xf numFmtId="49" fontId="2" fillId="36" borderId="15" xfId="0" applyNumberFormat="1" applyFont="1" applyFill="1" applyBorder="1" applyAlignment="1">
      <alignment horizontal="center" vertical="top"/>
    </xf>
    <xf numFmtId="1" fontId="4" fillId="34" borderId="12" xfId="0" applyNumberFormat="1" applyFont="1" applyFill="1" applyBorder="1" applyAlignment="1">
      <alignment horizontal="center" vertical="top"/>
    </xf>
    <xf numFmtId="1" fontId="4" fillId="34" borderId="15" xfId="0" applyNumberFormat="1" applyFont="1" applyFill="1" applyBorder="1" applyAlignment="1">
      <alignment horizontal="center" vertical="top"/>
    </xf>
    <xf numFmtId="0" fontId="3" fillId="45" borderId="18" xfId="0" applyFont="1" applyFill="1" applyBorder="1" applyAlignment="1">
      <alignment horizontal="center" vertical="center"/>
    </xf>
    <xf numFmtId="0" fontId="3" fillId="45" borderId="19" xfId="0" applyFont="1" applyFill="1" applyBorder="1" applyAlignment="1">
      <alignment horizontal="center" vertical="center"/>
    </xf>
    <xf numFmtId="0" fontId="3" fillId="45" borderId="13" xfId="0" applyFont="1" applyFill="1" applyBorder="1" applyAlignment="1">
      <alignment horizontal="center" vertical="center"/>
    </xf>
    <xf numFmtId="49" fontId="3" fillId="45" borderId="18" xfId="0" applyNumberFormat="1" applyFont="1" applyFill="1" applyBorder="1" applyAlignment="1">
      <alignment horizontal="right" vertical="center"/>
    </xf>
    <xf numFmtId="49" fontId="3" fillId="45" borderId="19" xfId="0" applyNumberFormat="1" applyFont="1" applyFill="1" applyBorder="1" applyAlignment="1">
      <alignment horizontal="right" vertical="center"/>
    </xf>
    <xf numFmtId="49" fontId="3" fillId="45" borderId="13" xfId="0" applyNumberFormat="1" applyFont="1" applyFill="1" applyBorder="1" applyAlignment="1">
      <alignment horizontal="right" vertical="center"/>
    </xf>
    <xf numFmtId="0" fontId="2" fillId="0" borderId="10" xfId="0" applyFont="1" applyBorder="1" applyAlignment="1">
      <alignment horizontal="left" vertical="center" wrapText="1"/>
    </xf>
    <xf numFmtId="49" fontId="3" fillId="38" borderId="27" xfId="0" applyNumberFormat="1" applyFont="1" applyFill="1" applyBorder="1" applyAlignment="1">
      <alignment horizontal="right" vertical="center"/>
    </xf>
    <xf numFmtId="49" fontId="3" fillId="38" borderId="28" xfId="0" applyNumberFormat="1" applyFont="1" applyFill="1" applyBorder="1" applyAlignment="1">
      <alignment horizontal="right" vertical="center"/>
    </xf>
    <xf numFmtId="49" fontId="3" fillId="38" borderId="29" xfId="0" applyNumberFormat="1" applyFont="1" applyFill="1" applyBorder="1" applyAlignment="1">
      <alignment horizontal="right" vertical="center"/>
    </xf>
    <xf numFmtId="0" fontId="2" fillId="0" borderId="10" xfId="0" applyFont="1" applyBorder="1" applyAlignment="1">
      <alignment vertical="center"/>
    </xf>
    <xf numFmtId="0" fontId="2" fillId="35" borderId="10" xfId="0" applyFont="1" applyFill="1" applyBorder="1" applyAlignment="1">
      <alignment horizontal="center" vertical="center" textRotation="90" wrapText="1"/>
    </xf>
    <xf numFmtId="172" fontId="3" fillId="0" borderId="0" xfId="0" applyNumberFormat="1" applyFont="1" applyBorder="1" applyAlignment="1">
      <alignment horizontal="center" vertical="center" wrapText="1"/>
    </xf>
    <xf numFmtId="0" fontId="2" fillId="0" borderId="0" xfId="0" applyFont="1" applyBorder="1" applyAlignment="1">
      <alignment/>
    </xf>
    <xf numFmtId="0" fontId="2" fillId="0" borderId="10" xfId="0" applyFont="1" applyBorder="1" applyAlignment="1">
      <alignment vertical="top" wrapText="1"/>
    </xf>
    <xf numFmtId="0" fontId="3" fillId="36" borderId="26" xfId="0" applyFont="1" applyFill="1" applyBorder="1" applyAlignment="1">
      <alignment horizontal="left" vertical="center"/>
    </xf>
    <xf numFmtId="0" fontId="3" fillId="36" borderId="20" xfId="0" applyFont="1" applyFill="1" applyBorder="1" applyAlignment="1">
      <alignment horizontal="left" vertical="center"/>
    </xf>
    <xf numFmtId="0" fontId="3" fillId="36" borderId="21" xfId="0" applyFont="1" applyFill="1" applyBorder="1" applyAlignment="1">
      <alignment horizontal="left" vertical="center"/>
    </xf>
    <xf numFmtId="0" fontId="6" fillId="0" borderId="10" xfId="0" applyFont="1" applyBorder="1" applyAlignment="1">
      <alignment horizontal="left" vertical="top" wrapText="1"/>
    </xf>
    <xf numFmtId="0" fontId="3" fillId="37" borderId="30" xfId="0" applyFont="1" applyFill="1" applyBorder="1" applyAlignment="1">
      <alignment horizontal="left" vertical="center"/>
    </xf>
    <xf numFmtId="0" fontId="3" fillId="37" borderId="0" xfId="0" applyFont="1" applyFill="1" applyBorder="1" applyAlignment="1">
      <alignment horizontal="left" vertical="center"/>
    </xf>
    <xf numFmtId="0" fontId="3" fillId="37" borderId="31" xfId="0" applyFont="1" applyFill="1" applyBorder="1" applyAlignment="1">
      <alignment horizontal="left" vertical="center"/>
    </xf>
    <xf numFmtId="0" fontId="2" fillId="50" borderId="30" xfId="0" applyFont="1" applyFill="1" applyBorder="1" applyAlignment="1">
      <alignment horizontal="center"/>
    </xf>
    <xf numFmtId="0" fontId="2" fillId="50" borderId="0" xfId="0" applyFont="1" applyFill="1" applyBorder="1" applyAlignment="1">
      <alignment horizontal="center"/>
    </xf>
    <xf numFmtId="0" fontId="2" fillId="50" borderId="31" xfId="0" applyFont="1" applyFill="1" applyBorder="1" applyAlignment="1">
      <alignment horizontal="center"/>
    </xf>
    <xf numFmtId="0" fontId="2" fillId="0" borderId="15" xfId="0" applyFont="1" applyBorder="1" applyAlignment="1">
      <alignment horizontal="left" vertical="center" wrapText="1"/>
    </xf>
    <xf numFmtId="49" fontId="2" fillId="37" borderId="12" xfId="0" applyNumberFormat="1" applyFont="1" applyFill="1" applyBorder="1" applyAlignment="1">
      <alignment horizontal="center" vertical="center"/>
    </xf>
    <xf numFmtId="49" fontId="2" fillId="37" borderId="15" xfId="0" applyNumberFormat="1" applyFont="1" applyFill="1" applyBorder="1" applyAlignment="1">
      <alignment horizontal="center" vertical="center"/>
    </xf>
    <xf numFmtId="0" fontId="27" fillId="0" borderId="12" xfId="0" applyFont="1" applyBorder="1" applyAlignment="1">
      <alignment horizontal="left" vertical="top" wrapText="1"/>
    </xf>
    <xf numFmtId="0" fontId="27" fillId="0" borderId="15" xfId="0" applyFont="1" applyBorder="1" applyAlignment="1">
      <alignment horizontal="left" vertical="top" wrapText="1"/>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0" fontId="4" fillId="50" borderId="18" xfId="0" applyFont="1" applyFill="1" applyBorder="1" applyAlignment="1">
      <alignment horizontal="center"/>
    </xf>
    <xf numFmtId="0" fontId="4" fillId="50" borderId="19" xfId="0" applyFont="1" applyFill="1" applyBorder="1" applyAlignment="1">
      <alignment horizontal="center"/>
    </xf>
    <xf numFmtId="0" fontId="4" fillId="50" borderId="13" xfId="0" applyFont="1" applyFill="1" applyBorder="1" applyAlignment="1">
      <alignment horizontal="center"/>
    </xf>
    <xf numFmtId="172" fontId="7" fillId="0" borderId="12" xfId="46" applyNumberFormat="1" applyFont="1" applyFill="1" applyBorder="1" applyAlignment="1">
      <alignment horizontal="center" vertical="top"/>
      <protection/>
    </xf>
    <xf numFmtId="172" fontId="7" fillId="0" borderId="15" xfId="46" applyNumberFormat="1" applyFont="1" applyFill="1" applyBorder="1" applyAlignment="1">
      <alignment horizontal="center" vertical="top"/>
      <protection/>
    </xf>
    <xf numFmtId="0" fontId="4" fillId="35" borderId="12" xfId="0" applyNumberFormat="1" applyFont="1" applyFill="1" applyBorder="1" applyAlignment="1">
      <alignment horizontal="left" vertical="center" wrapText="1"/>
    </xf>
    <xf numFmtId="0" fontId="4" fillId="35" borderId="33" xfId="0" applyNumberFormat="1" applyFont="1" applyFill="1" applyBorder="1" applyAlignment="1">
      <alignment horizontal="left" vertical="center" wrapText="1"/>
    </xf>
    <xf numFmtId="0" fontId="4" fillId="35" borderId="15"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34" borderId="12" xfId="0" applyFont="1" applyFill="1" applyBorder="1" applyAlignment="1">
      <alignment horizontal="left" vertical="top" wrapText="1"/>
    </xf>
    <xf numFmtId="0" fontId="4" fillId="34" borderId="33" xfId="0" applyFont="1" applyFill="1" applyBorder="1" applyAlignment="1">
      <alignment horizontal="left" vertical="top" wrapText="1"/>
    </xf>
    <xf numFmtId="0" fontId="4" fillId="34" borderId="15" xfId="0" applyFont="1" applyFill="1" applyBorder="1" applyAlignment="1">
      <alignment horizontal="left" vertical="top" wrapText="1"/>
    </xf>
    <xf numFmtId="0" fontId="10" fillId="0" borderId="12" xfId="50" applyFont="1" applyFill="1" applyBorder="1" applyAlignment="1">
      <alignment horizontal="left" vertical="top" wrapText="1"/>
      <protection/>
    </xf>
    <xf numFmtId="0" fontId="10" fillId="0" borderId="15" xfId="50" applyFont="1" applyFill="1" applyBorder="1" applyAlignment="1">
      <alignment horizontal="left" vertical="top" wrapText="1"/>
      <protection/>
    </xf>
    <xf numFmtId="49" fontId="10" fillId="35" borderId="12" xfId="50" applyNumberFormat="1" applyFont="1" applyFill="1" applyBorder="1" applyAlignment="1">
      <alignment horizontal="center" vertical="center"/>
      <protection/>
    </xf>
    <xf numFmtId="49" fontId="10" fillId="35" borderId="15" xfId="50" applyNumberFormat="1" applyFont="1" applyFill="1" applyBorder="1" applyAlignment="1">
      <alignment horizontal="center" vertical="center"/>
      <protection/>
    </xf>
    <xf numFmtId="0" fontId="7" fillId="37" borderId="12" xfId="0" applyFont="1" applyFill="1" applyBorder="1" applyAlignment="1">
      <alignment horizontal="center" vertical="center"/>
    </xf>
    <xf numFmtId="0" fontId="7" fillId="37" borderId="15" xfId="0"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33" xfId="0" applyFont="1" applyFill="1" applyBorder="1" applyAlignment="1">
      <alignment horizontal="left" vertical="center" wrapText="1"/>
    </xf>
    <xf numFmtId="0" fontId="4" fillId="35" borderId="15" xfId="0" applyFont="1" applyFill="1" applyBorder="1" applyAlignment="1">
      <alignment horizontal="left" vertical="center" wrapText="1"/>
    </xf>
    <xf numFmtId="49" fontId="8" fillId="36" borderId="12"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0" fontId="7" fillId="35" borderId="12" xfId="0" applyFont="1" applyFill="1" applyBorder="1" applyAlignment="1">
      <alignment horizontal="center" vertical="center"/>
    </xf>
    <xf numFmtId="0" fontId="7" fillId="35" borderId="15" xfId="0" applyFont="1" applyFill="1" applyBorder="1" applyAlignment="1">
      <alignment horizontal="center" vertical="center"/>
    </xf>
    <xf numFmtId="49" fontId="8" fillId="0" borderId="12"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37" borderId="12" xfId="0" applyNumberFormat="1" applyFont="1" applyFill="1" applyBorder="1" applyAlignment="1">
      <alignment horizontal="center" vertical="center"/>
    </xf>
    <xf numFmtId="49" fontId="8" fillId="37" borderId="15" xfId="0" applyNumberFormat="1" applyFont="1" applyFill="1" applyBorder="1" applyAlignment="1">
      <alignment horizontal="center" vertical="center"/>
    </xf>
    <xf numFmtId="49" fontId="8" fillId="38" borderId="10" xfId="0" applyNumberFormat="1" applyFont="1" applyFill="1" applyBorder="1" applyAlignment="1">
      <alignment horizontal="right" vertical="center"/>
    </xf>
    <xf numFmtId="0" fontId="7" fillId="50" borderId="18" xfId="0" applyFont="1" applyFill="1" applyBorder="1" applyAlignment="1">
      <alignment horizontal="center"/>
    </xf>
    <xf numFmtId="0" fontId="7" fillId="50" borderId="19" xfId="0" applyFont="1" applyFill="1" applyBorder="1" applyAlignment="1">
      <alignment horizontal="center"/>
    </xf>
    <xf numFmtId="0" fontId="7" fillId="50" borderId="13" xfId="0" applyFont="1" applyFill="1" applyBorder="1" applyAlignment="1">
      <alignment horizont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13" xfId="0" applyFont="1" applyFill="1" applyBorder="1" applyAlignment="1">
      <alignment horizontal="center"/>
    </xf>
    <xf numFmtId="49" fontId="7" fillId="0" borderId="10" xfId="0" applyNumberFormat="1" applyFont="1" applyBorder="1" applyAlignment="1">
      <alignment horizontal="center" vertical="center"/>
    </xf>
    <xf numFmtId="0" fontId="7" fillId="0" borderId="10" xfId="0" applyFont="1" applyBorder="1" applyAlignment="1">
      <alignment vertical="center" wrapText="1"/>
    </xf>
    <xf numFmtId="49" fontId="7" fillId="0" borderId="10" xfId="0" applyNumberFormat="1" applyFont="1" applyBorder="1" applyAlignment="1">
      <alignment horizontal="left" vertical="center" wrapText="1"/>
    </xf>
    <xf numFmtId="0" fontId="3" fillId="45" borderId="18" xfId="0" applyFont="1" applyFill="1" applyBorder="1" applyAlignment="1">
      <alignment horizontal="center"/>
    </xf>
    <xf numFmtId="0" fontId="3" fillId="45" borderId="19" xfId="0" applyFont="1" applyFill="1" applyBorder="1" applyAlignment="1">
      <alignment horizontal="center"/>
    </xf>
    <xf numFmtId="0" fontId="3" fillId="45" borderId="13" xfId="0" applyFont="1" applyFill="1" applyBorder="1" applyAlignment="1">
      <alignment horizontal="center"/>
    </xf>
    <xf numFmtId="0" fontId="8" fillId="45" borderId="18" xfId="0" applyFont="1" applyFill="1" applyBorder="1" applyAlignment="1">
      <alignment horizontal="center"/>
    </xf>
    <xf numFmtId="0" fontId="8" fillId="45" borderId="19" xfId="0" applyFont="1" applyFill="1" applyBorder="1" applyAlignment="1">
      <alignment horizontal="center"/>
    </xf>
    <xf numFmtId="0" fontId="8" fillId="45" borderId="13" xfId="0" applyFont="1" applyFill="1" applyBorder="1" applyAlignment="1">
      <alignment horizontal="center"/>
    </xf>
    <xf numFmtId="172" fontId="7" fillId="0" borderId="12" xfId="0" applyNumberFormat="1" applyFont="1" applyBorder="1" applyAlignment="1">
      <alignment horizontal="center" vertical="center"/>
    </xf>
    <xf numFmtId="172" fontId="7" fillId="0" borderId="15" xfId="0" applyNumberFormat="1" applyFont="1" applyBorder="1" applyAlignment="1">
      <alignment horizontal="center" vertical="center"/>
    </xf>
    <xf numFmtId="49" fontId="3" fillId="37" borderId="18" xfId="0" applyNumberFormat="1" applyFont="1" applyFill="1" applyBorder="1" applyAlignment="1">
      <alignment horizontal="left" vertical="center"/>
    </xf>
    <xf numFmtId="49" fontId="3" fillId="37" borderId="19" xfId="0" applyNumberFormat="1" applyFont="1" applyFill="1" applyBorder="1" applyAlignment="1">
      <alignment horizontal="left" vertical="center"/>
    </xf>
    <xf numFmtId="49" fontId="3" fillId="37" borderId="13" xfId="0" applyNumberFormat="1" applyFont="1" applyFill="1" applyBorder="1" applyAlignment="1">
      <alignment horizontal="left" vertical="center"/>
    </xf>
    <xf numFmtId="0" fontId="7" fillId="35" borderId="12" xfId="46" applyFont="1" applyFill="1" applyBorder="1" applyAlignment="1">
      <alignment horizontal="center" vertical="center" wrapText="1"/>
      <protection/>
    </xf>
    <xf numFmtId="0" fontId="7" fillId="35" borderId="33" xfId="46" applyFont="1" applyFill="1" applyBorder="1" applyAlignment="1">
      <alignment horizontal="center" vertical="center" wrapText="1"/>
      <protection/>
    </xf>
    <xf numFmtId="0" fontId="7" fillId="35" borderId="15" xfId="46" applyFont="1" applyFill="1" applyBorder="1" applyAlignment="1">
      <alignment horizontal="center" vertical="center" wrapText="1"/>
      <protection/>
    </xf>
    <xf numFmtId="49" fontId="7" fillId="0" borderId="10" xfId="0" applyNumberFormat="1" applyFont="1" applyFill="1" applyBorder="1" applyAlignment="1">
      <alignment horizontal="left" vertical="center" wrapText="1"/>
    </xf>
    <xf numFmtId="0" fontId="7" fillId="35" borderId="12" xfId="0" applyNumberFormat="1" applyFont="1" applyFill="1" applyBorder="1" applyAlignment="1">
      <alignment horizontal="left" vertical="center" wrapText="1"/>
    </xf>
    <xf numFmtId="0" fontId="7" fillId="35" borderId="33" xfId="0" applyNumberFormat="1" applyFont="1" applyFill="1" applyBorder="1" applyAlignment="1">
      <alignment horizontal="left" vertical="center" wrapText="1"/>
    </xf>
    <xf numFmtId="0" fontId="7" fillId="35" borderId="15" xfId="0" applyNumberFormat="1" applyFont="1" applyFill="1" applyBorder="1" applyAlignment="1">
      <alignment horizontal="left" vertical="center" wrapText="1"/>
    </xf>
    <xf numFmtId="0" fontId="8" fillId="44" borderId="18" xfId="0" applyFont="1" applyFill="1" applyBorder="1" applyAlignment="1">
      <alignment horizontal="center"/>
    </xf>
    <xf numFmtId="0" fontId="8" fillId="44" borderId="19" xfId="0" applyFont="1" applyFill="1" applyBorder="1" applyAlignment="1">
      <alignment horizontal="center"/>
    </xf>
    <xf numFmtId="0" fontId="8" fillId="44" borderId="13" xfId="0" applyFont="1" applyFill="1" applyBorder="1" applyAlignment="1">
      <alignment horizont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13" xfId="0" applyFont="1" applyFill="1" applyBorder="1" applyAlignment="1">
      <alignment horizontal="center"/>
    </xf>
    <xf numFmtId="49" fontId="8" fillId="37" borderId="18" xfId="0" applyNumberFormat="1" applyFont="1" applyFill="1" applyBorder="1" applyAlignment="1">
      <alignment horizontal="left" vertical="center"/>
    </xf>
    <xf numFmtId="49" fontId="8" fillId="37" borderId="19" xfId="0" applyNumberFormat="1" applyFont="1" applyFill="1" applyBorder="1" applyAlignment="1">
      <alignment horizontal="left" vertical="center"/>
    </xf>
    <xf numFmtId="49" fontId="8" fillId="37" borderId="13" xfId="0" applyNumberFormat="1" applyFont="1" applyFill="1" applyBorder="1" applyAlignment="1">
      <alignment horizontal="left" vertical="center"/>
    </xf>
    <xf numFmtId="0" fontId="7" fillId="37" borderId="12" xfId="46" applyFont="1" applyFill="1" applyBorder="1" applyAlignment="1">
      <alignment horizontal="center" vertical="center" wrapText="1"/>
      <protection/>
    </xf>
    <xf numFmtId="0" fontId="7" fillId="37" borderId="33" xfId="46" applyFont="1" applyFill="1" applyBorder="1" applyAlignment="1">
      <alignment horizontal="center" vertical="center" wrapText="1"/>
      <protection/>
    </xf>
    <xf numFmtId="0" fontId="7" fillId="37" borderId="15" xfId="46" applyFont="1" applyFill="1" applyBorder="1" applyAlignment="1">
      <alignment horizontal="center" vertical="center" wrapText="1"/>
      <protection/>
    </xf>
    <xf numFmtId="0" fontId="7" fillId="52" borderId="18" xfId="0" applyFont="1" applyFill="1" applyBorder="1" applyAlignment="1">
      <alignment horizontal="center" vertical="center"/>
    </xf>
    <xf numFmtId="0" fontId="7" fillId="52" borderId="19" xfId="0" applyFont="1" applyFill="1" applyBorder="1" applyAlignment="1">
      <alignment horizontal="center" vertical="center"/>
    </xf>
    <xf numFmtId="0" fontId="7" fillId="52" borderId="13" xfId="0" applyFont="1" applyFill="1" applyBorder="1" applyAlignment="1">
      <alignment horizontal="center" vertical="center"/>
    </xf>
    <xf numFmtId="0" fontId="7" fillId="73" borderId="12" xfId="0" applyFont="1" applyFill="1" applyBorder="1" applyAlignment="1">
      <alignment horizontal="center" vertical="center"/>
    </xf>
    <xf numFmtId="0" fontId="7" fillId="73" borderId="15" xfId="0" applyFont="1" applyFill="1" applyBorder="1" applyAlignment="1">
      <alignment horizontal="center" vertical="center"/>
    </xf>
    <xf numFmtId="0" fontId="7" fillId="35" borderId="10" xfId="0" applyFont="1" applyFill="1" applyBorder="1" applyAlignment="1">
      <alignment horizontal="left" vertical="top" wrapText="1"/>
    </xf>
    <xf numFmtId="49" fontId="8" fillId="37" borderId="18" xfId="0" applyNumberFormat="1" applyFont="1" applyFill="1" applyBorder="1" applyAlignment="1">
      <alignment horizontal="left" vertical="center"/>
    </xf>
    <xf numFmtId="49" fontId="8" fillId="37" borderId="19" xfId="0" applyNumberFormat="1" applyFont="1" applyFill="1" applyBorder="1" applyAlignment="1">
      <alignment horizontal="left" vertical="center"/>
    </xf>
    <xf numFmtId="49" fontId="8" fillId="37" borderId="13" xfId="0" applyNumberFormat="1" applyFont="1" applyFill="1" applyBorder="1" applyAlignment="1">
      <alignment horizontal="left" vertical="center"/>
    </xf>
    <xf numFmtId="0" fontId="8" fillId="35" borderId="12" xfId="46" applyFont="1" applyFill="1" applyBorder="1" applyAlignment="1">
      <alignment horizontal="center" vertical="top" wrapText="1"/>
      <protection/>
    </xf>
    <xf numFmtId="0" fontId="8" fillId="35" borderId="15" xfId="46" applyFont="1" applyFill="1" applyBorder="1" applyAlignment="1">
      <alignment horizontal="center" vertical="top" wrapText="1"/>
      <protection/>
    </xf>
    <xf numFmtId="49" fontId="8"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2" xfId="0" applyFont="1" applyBorder="1" applyAlignment="1">
      <alignment vertical="center" wrapText="1"/>
    </xf>
    <xf numFmtId="0" fontId="7" fillId="0" borderId="15" xfId="0" applyFont="1" applyBorder="1" applyAlignment="1">
      <alignment vertical="center" wrapText="1"/>
    </xf>
    <xf numFmtId="49" fontId="7" fillId="0" borderId="12"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0" fontId="8" fillId="50" borderId="18" xfId="0" applyFont="1" applyFill="1" applyBorder="1" applyAlignment="1">
      <alignment horizontal="center"/>
    </xf>
    <xf numFmtId="0" fontId="8" fillId="50" borderId="19" xfId="0" applyFont="1" applyFill="1" applyBorder="1" applyAlignment="1">
      <alignment horizontal="center"/>
    </xf>
    <xf numFmtId="0" fontId="8" fillId="50" borderId="13" xfId="0" applyFont="1" applyFill="1" applyBorder="1" applyAlignment="1">
      <alignment horizontal="center"/>
    </xf>
    <xf numFmtId="0" fontId="7" fillId="50" borderId="18" xfId="0" applyFont="1" applyFill="1" applyBorder="1" applyAlignment="1">
      <alignment horizontal="center"/>
    </xf>
    <xf numFmtId="0" fontId="7" fillId="50" borderId="19" xfId="0" applyFont="1" applyFill="1" applyBorder="1" applyAlignment="1">
      <alignment horizontal="center"/>
    </xf>
    <xf numFmtId="0" fontId="7" fillId="50" borderId="13" xfId="0" applyFont="1" applyFill="1" applyBorder="1" applyAlignment="1">
      <alignment horizontal="center"/>
    </xf>
    <xf numFmtId="0" fontId="10" fillId="0" borderId="12" xfId="50" applyFont="1" applyFill="1" applyBorder="1" applyAlignment="1">
      <alignment horizontal="left" vertical="center" wrapText="1"/>
      <protection/>
    </xf>
    <xf numFmtId="0" fontId="10" fillId="0" borderId="15" xfId="50" applyFont="1" applyFill="1" applyBorder="1" applyAlignment="1">
      <alignment horizontal="left" vertical="center" wrapText="1"/>
      <protection/>
    </xf>
    <xf numFmtId="0" fontId="7" fillId="35" borderId="12" xfId="46" applyFont="1" applyFill="1" applyBorder="1" applyAlignment="1">
      <alignment horizontal="left" vertical="top" wrapText="1"/>
      <protection/>
    </xf>
    <xf numFmtId="0" fontId="7" fillId="35" borderId="15" xfId="46" applyFont="1" applyFill="1" applyBorder="1" applyAlignment="1">
      <alignment horizontal="left" vertical="top" wrapText="1"/>
      <protection/>
    </xf>
    <xf numFmtId="49" fontId="7" fillId="34" borderId="12" xfId="0" applyNumberFormat="1" applyFont="1" applyFill="1" applyBorder="1" applyAlignment="1">
      <alignment horizontal="left" vertical="center" wrapText="1"/>
    </xf>
    <xf numFmtId="49" fontId="7" fillId="34" borderId="15" xfId="0" applyNumberFormat="1" applyFont="1" applyFill="1" applyBorder="1" applyAlignment="1">
      <alignment horizontal="left" vertical="center" wrapText="1"/>
    </xf>
    <xf numFmtId="0" fontId="7" fillId="50" borderId="18" xfId="0" applyFont="1" applyFill="1" applyBorder="1" applyAlignment="1">
      <alignment horizontal="center" vertical="center"/>
    </xf>
    <xf numFmtId="0" fontId="7" fillId="50" borderId="19" xfId="0" applyFont="1" applyFill="1" applyBorder="1" applyAlignment="1">
      <alignment horizontal="center" vertical="center"/>
    </xf>
    <xf numFmtId="0" fontId="7" fillId="50" borderId="13" xfId="0" applyFont="1" applyFill="1" applyBorder="1" applyAlignment="1">
      <alignment horizontal="center" vertical="center"/>
    </xf>
    <xf numFmtId="0" fontId="4" fillId="35" borderId="10" xfId="0" applyFont="1" applyFill="1" applyBorder="1" applyAlignment="1">
      <alignment horizontal="left" vertical="top" wrapText="1"/>
    </xf>
    <xf numFmtId="0" fontId="7" fillId="0" borderId="10" xfId="0" applyFont="1" applyBorder="1" applyAlignment="1">
      <alignment horizontal="left" vertical="center" wrapText="1"/>
    </xf>
    <xf numFmtId="0" fontId="7" fillId="70" borderId="12" xfId="46" applyFont="1" applyFill="1" applyBorder="1" applyAlignment="1">
      <alignment horizontal="center" vertical="center" wrapText="1"/>
      <protection/>
    </xf>
    <xf numFmtId="0" fontId="7" fillId="70" borderId="15" xfId="46" applyFont="1" applyFill="1" applyBorder="1" applyAlignment="1">
      <alignment horizontal="center" vertical="center" wrapText="1"/>
      <protection/>
    </xf>
    <xf numFmtId="0" fontId="7"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7" fillId="70" borderId="12" xfId="0" applyFont="1" applyFill="1" applyBorder="1" applyAlignment="1">
      <alignment horizontal="center" vertical="center"/>
    </xf>
    <xf numFmtId="0" fontId="7" fillId="70" borderId="33" xfId="0" applyFont="1" applyFill="1" applyBorder="1" applyAlignment="1">
      <alignment horizontal="center" vertical="center"/>
    </xf>
    <xf numFmtId="0" fontId="7" fillId="70" borderId="15" xfId="0" applyFont="1" applyFill="1" applyBorder="1" applyAlignment="1">
      <alignment horizontal="center" vertical="center"/>
    </xf>
    <xf numFmtId="0" fontId="27" fillId="0" borderId="12" xfId="46" applyFont="1" applyFill="1" applyBorder="1" applyAlignment="1">
      <alignment horizontal="left" vertical="top" wrapText="1"/>
      <protection/>
    </xf>
    <xf numFmtId="0" fontId="27" fillId="0" borderId="15" xfId="46" applyFont="1" applyFill="1" applyBorder="1" applyAlignment="1">
      <alignment horizontal="left" vertical="top" wrapText="1"/>
      <protection/>
    </xf>
    <xf numFmtId="0" fontId="8" fillId="37" borderId="18" xfId="0" applyFont="1" applyFill="1" applyBorder="1" applyAlignment="1">
      <alignment horizontal="left" vertical="center"/>
    </xf>
    <xf numFmtId="0" fontId="8" fillId="37" borderId="19" xfId="0" applyFont="1" applyFill="1" applyBorder="1" applyAlignment="1">
      <alignment horizontal="left" vertical="center"/>
    </xf>
    <xf numFmtId="0" fontId="8" fillId="37" borderId="13" xfId="0" applyFont="1" applyFill="1" applyBorder="1" applyAlignment="1">
      <alignment horizontal="left" vertical="center"/>
    </xf>
    <xf numFmtId="0" fontId="7" fillId="0" borderId="12" xfId="50" applyFont="1" applyFill="1" applyBorder="1" applyAlignment="1">
      <alignment horizontal="center" vertical="center" wrapText="1"/>
      <protection/>
    </xf>
    <xf numFmtId="0" fontId="7" fillId="0" borderId="33" xfId="50" applyFont="1" applyFill="1" applyBorder="1" applyAlignment="1">
      <alignment horizontal="center" vertical="center" wrapText="1"/>
      <protection/>
    </xf>
    <xf numFmtId="0" fontId="7" fillId="0" borderId="15" xfId="50" applyFont="1" applyFill="1" applyBorder="1" applyAlignment="1">
      <alignment horizontal="center" vertical="center" wrapText="1"/>
      <protection/>
    </xf>
    <xf numFmtId="0" fontId="7" fillId="34" borderId="12" xfId="0" applyFont="1" applyFill="1" applyBorder="1" applyAlignment="1">
      <alignment horizontal="left" vertical="top" wrapText="1"/>
    </xf>
    <xf numFmtId="0" fontId="7" fillId="34" borderId="15" xfId="0" applyFont="1" applyFill="1" applyBorder="1" applyAlignment="1">
      <alignment horizontal="left" vertical="top" wrapText="1"/>
    </xf>
    <xf numFmtId="0" fontId="7" fillId="35" borderId="12"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0" borderId="12" xfId="50" applyFont="1" applyFill="1" applyBorder="1" applyAlignment="1">
      <alignment horizontal="left" vertical="center" wrapText="1"/>
      <protection/>
    </xf>
    <xf numFmtId="0" fontId="7" fillId="0" borderId="33" xfId="50" applyFont="1" applyFill="1" applyBorder="1" applyAlignment="1">
      <alignment horizontal="left" vertical="center" wrapText="1"/>
      <protection/>
    </xf>
    <xf numFmtId="0" fontId="7" fillId="0" borderId="15" xfId="50" applyFont="1" applyFill="1" applyBorder="1" applyAlignment="1">
      <alignment horizontal="left" vertical="center" wrapText="1"/>
      <protection/>
    </xf>
    <xf numFmtId="49" fontId="7" fillId="0" borderId="12" xfId="50" applyNumberFormat="1" applyFont="1" applyFill="1" applyBorder="1" applyAlignment="1">
      <alignment horizontal="center" vertical="center" wrapText="1"/>
      <protection/>
    </xf>
    <xf numFmtId="49" fontId="7" fillId="0" borderId="33" xfId="50" applyNumberFormat="1" applyFont="1" applyFill="1" applyBorder="1" applyAlignment="1">
      <alignment horizontal="center" vertical="center" wrapText="1"/>
      <protection/>
    </xf>
    <xf numFmtId="49" fontId="7" fillId="0" borderId="15" xfId="50" applyNumberFormat="1" applyFont="1" applyFill="1" applyBorder="1" applyAlignment="1">
      <alignment horizontal="center" vertical="center" wrapText="1"/>
      <protection/>
    </xf>
    <xf numFmtId="49" fontId="8" fillId="63" borderId="12" xfId="50" applyNumberFormat="1" applyFont="1" applyFill="1" applyBorder="1" applyAlignment="1">
      <alignment horizontal="center" vertical="center"/>
      <protection/>
    </xf>
    <xf numFmtId="49" fontId="8" fillId="63" borderId="33" xfId="50" applyNumberFormat="1" applyFont="1" applyFill="1" applyBorder="1" applyAlignment="1">
      <alignment horizontal="center" vertical="center"/>
      <protection/>
    </xf>
    <xf numFmtId="49" fontId="8" fillId="63" borderId="15" xfId="50" applyNumberFormat="1" applyFont="1" applyFill="1" applyBorder="1" applyAlignment="1">
      <alignment horizontal="center" vertical="center"/>
      <protection/>
    </xf>
    <xf numFmtId="49" fontId="8" fillId="37" borderId="10" xfId="0" applyNumberFormat="1" applyFont="1" applyFill="1" applyBorder="1" applyAlignment="1">
      <alignment horizontal="center" vertical="center"/>
    </xf>
    <xf numFmtId="0" fontId="7" fillId="35" borderId="12" xfId="46" applyFont="1" applyFill="1" applyBorder="1" applyAlignment="1">
      <alignment horizontal="center" vertical="top" wrapText="1"/>
      <protection/>
    </xf>
    <xf numFmtId="0" fontId="7" fillId="35" borderId="15" xfId="46" applyFont="1" applyFill="1" applyBorder="1" applyAlignment="1">
      <alignment horizontal="center" vertical="top" wrapText="1"/>
      <protection/>
    </xf>
    <xf numFmtId="49" fontId="7" fillId="34" borderId="10" xfId="0" applyNumberFormat="1" applyFont="1" applyFill="1" applyBorder="1" applyAlignment="1">
      <alignment horizontal="left" vertical="center" wrapText="1"/>
    </xf>
    <xf numFmtId="49" fontId="7" fillId="50" borderId="18" xfId="0" applyNumberFormat="1" applyFont="1" applyFill="1" applyBorder="1" applyAlignment="1">
      <alignment horizontal="right" vertical="center"/>
    </xf>
    <xf numFmtId="49" fontId="7" fillId="50" borderId="19" xfId="0" applyNumberFormat="1" applyFont="1" applyFill="1" applyBorder="1" applyAlignment="1">
      <alignment horizontal="right" vertical="center"/>
    </xf>
    <xf numFmtId="49" fontId="7" fillId="50" borderId="13" xfId="0" applyNumberFormat="1" applyFont="1" applyFill="1" applyBorder="1" applyAlignment="1">
      <alignment horizontal="right" vertical="center"/>
    </xf>
    <xf numFmtId="0" fontId="10" fillId="0" borderId="12" xfId="46" applyFont="1" applyFill="1" applyBorder="1" applyAlignment="1">
      <alignment horizontal="left" vertical="top" wrapText="1"/>
      <protection/>
    </xf>
    <xf numFmtId="0" fontId="10" fillId="0" borderId="15" xfId="46" applyFont="1" applyFill="1" applyBorder="1" applyAlignment="1">
      <alignment horizontal="left" vertical="top" wrapText="1"/>
      <protection/>
    </xf>
    <xf numFmtId="49" fontId="8" fillId="38" borderId="10" xfId="0" applyNumberFormat="1" applyFont="1" applyFill="1" applyBorder="1" applyAlignment="1">
      <alignment horizontal="righ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0" fontId="7" fillId="0" borderId="10" xfId="0" applyFont="1" applyBorder="1" applyAlignment="1">
      <alignment horizontal="left" vertical="center" textRotation="90" wrapText="1"/>
    </xf>
    <xf numFmtId="0" fontId="7" fillId="0" borderId="12" xfId="0" applyFont="1" applyBorder="1" applyAlignment="1">
      <alignment horizontal="left" vertical="center" textRotation="90" wrapText="1"/>
    </xf>
    <xf numFmtId="0" fontId="8" fillId="36" borderId="18" xfId="0" applyFont="1" applyFill="1" applyBorder="1" applyAlignment="1">
      <alignment horizontal="left" vertical="center"/>
    </xf>
    <xf numFmtId="0" fontId="8" fillId="36" borderId="19" xfId="0" applyFont="1" applyFill="1" applyBorder="1" applyAlignment="1">
      <alignment horizontal="left" vertical="center"/>
    </xf>
    <xf numFmtId="0" fontId="8" fillId="36" borderId="13" xfId="0" applyFont="1" applyFill="1" applyBorder="1" applyAlignment="1">
      <alignment horizontal="left" vertical="center"/>
    </xf>
    <xf numFmtId="172" fontId="7" fillId="35" borderId="10" xfId="0" applyNumberFormat="1" applyFont="1" applyFill="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horizontal="center" textRotation="90" wrapText="1"/>
    </xf>
    <xf numFmtId="0" fontId="7" fillId="0" borderId="12" xfId="0" applyFont="1" applyBorder="1" applyAlignment="1">
      <alignment horizontal="center" vertical="center"/>
    </xf>
    <xf numFmtId="0" fontId="7" fillId="35" borderId="10" xfId="0" applyFont="1" applyFill="1" applyBorder="1" applyAlignment="1">
      <alignment horizontal="left"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13" xfId="0" applyFont="1" applyFill="1" applyBorder="1" applyAlignment="1">
      <alignment horizontal="center" vertical="center" wrapText="1"/>
    </xf>
    <xf numFmtId="49" fontId="7" fillId="35" borderId="18" xfId="0" applyNumberFormat="1" applyFont="1" applyFill="1" applyBorder="1" applyAlignment="1">
      <alignment horizontal="center" vertical="center" wrapText="1"/>
    </xf>
    <xf numFmtId="0" fontId="7" fillId="35" borderId="26" xfId="0" applyFont="1" applyFill="1" applyBorder="1" applyAlignment="1">
      <alignment horizontal="center" vertical="center" wrapText="1"/>
    </xf>
    <xf numFmtId="49" fontId="8" fillId="53" borderId="10" xfId="50" applyNumberFormat="1" applyFont="1" applyFill="1" applyBorder="1" applyAlignment="1">
      <alignment horizontal="center" vertical="top"/>
      <protection/>
    </xf>
    <xf numFmtId="49" fontId="8" fillId="37" borderId="10" xfId="50" applyNumberFormat="1" applyFont="1" applyFill="1" applyBorder="1" applyAlignment="1">
      <alignment horizontal="center" vertical="top"/>
      <protection/>
    </xf>
    <xf numFmtId="49" fontId="8" fillId="34" borderId="10" xfId="50" applyNumberFormat="1" applyFont="1" applyFill="1" applyBorder="1" applyAlignment="1">
      <alignment horizontal="center" vertical="top"/>
      <protection/>
    </xf>
    <xf numFmtId="49" fontId="8" fillId="36" borderId="10" xfId="0" applyNumberFormat="1" applyFont="1" applyFill="1" applyBorder="1" applyAlignment="1">
      <alignment horizontal="center" vertical="center"/>
    </xf>
    <xf numFmtId="49" fontId="7" fillId="35" borderId="12" xfId="50" applyNumberFormat="1" applyFont="1" applyFill="1" applyBorder="1" applyAlignment="1">
      <alignment horizontal="center" vertical="top" wrapText="1"/>
      <protection/>
    </xf>
    <xf numFmtId="49" fontId="7" fillId="35" borderId="33" xfId="50" applyNumberFormat="1" applyFont="1" applyFill="1" applyBorder="1" applyAlignment="1">
      <alignment horizontal="center" vertical="top" wrapText="1"/>
      <protection/>
    </xf>
    <xf numFmtId="49" fontId="7" fillId="35" borderId="15" xfId="50" applyNumberFormat="1" applyFont="1" applyFill="1" applyBorder="1" applyAlignment="1">
      <alignment horizontal="center" vertical="top" wrapText="1"/>
      <protection/>
    </xf>
    <xf numFmtId="0" fontId="7" fillId="0" borderId="12" xfId="0" applyFont="1" applyBorder="1" applyAlignment="1">
      <alignment horizontal="left" vertical="center" wrapText="1"/>
    </xf>
    <xf numFmtId="0" fontId="7" fillId="0" borderId="33" xfId="0" applyFont="1" applyBorder="1" applyAlignment="1">
      <alignment horizontal="left" vertical="center" wrapText="1"/>
    </xf>
    <xf numFmtId="0" fontId="7" fillId="0" borderId="15" xfId="0" applyFont="1" applyBorder="1" applyAlignment="1">
      <alignment horizontal="left" vertical="center"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49" fontId="7" fillId="35" borderId="12" xfId="50" applyNumberFormat="1" applyFont="1" applyFill="1" applyBorder="1" applyAlignment="1">
      <alignment horizontal="center" vertical="center" wrapText="1"/>
      <protection/>
    </xf>
    <xf numFmtId="49" fontId="7" fillId="35" borderId="33" xfId="50" applyNumberFormat="1" applyFont="1" applyFill="1" applyBorder="1" applyAlignment="1">
      <alignment horizontal="center" vertical="center" wrapText="1"/>
      <protection/>
    </xf>
    <xf numFmtId="49" fontId="7" fillId="35" borderId="15" xfId="50" applyNumberFormat="1" applyFont="1" applyFill="1" applyBorder="1" applyAlignment="1">
      <alignment horizontal="center" vertical="center" wrapText="1"/>
      <protection/>
    </xf>
    <xf numFmtId="172" fontId="7" fillId="0" borderId="10" xfId="50" applyNumberFormat="1" applyFont="1" applyFill="1" applyBorder="1" applyAlignment="1">
      <alignment horizontal="center" vertical="center"/>
      <protection/>
    </xf>
    <xf numFmtId="172" fontId="7" fillId="0" borderId="10" xfId="46" applyNumberFormat="1" applyFont="1" applyFill="1" applyBorder="1" applyAlignment="1">
      <alignment horizontal="center" vertical="center"/>
      <protection/>
    </xf>
    <xf numFmtId="49" fontId="8" fillId="35" borderId="12" xfId="50" applyNumberFormat="1" applyFont="1" applyFill="1" applyBorder="1" applyAlignment="1">
      <alignment horizontal="center" vertical="center" wrapText="1"/>
      <protection/>
    </xf>
    <xf numFmtId="49" fontId="8" fillId="35" borderId="33" xfId="50" applyNumberFormat="1" applyFont="1" applyFill="1" applyBorder="1" applyAlignment="1">
      <alignment horizontal="center" vertical="center" wrapText="1"/>
      <protection/>
    </xf>
    <xf numFmtId="49" fontId="8" fillId="35" borderId="15" xfId="50" applyNumberFormat="1" applyFont="1" applyFill="1" applyBorder="1" applyAlignment="1">
      <alignment horizontal="center" vertical="center" wrapText="1"/>
      <protection/>
    </xf>
    <xf numFmtId="0" fontId="7" fillId="0" borderId="10" xfId="0" applyFont="1" applyBorder="1" applyAlignment="1">
      <alignment vertical="center" wrapText="1"/>
    </xf>
    <xf numFmtId="49" fontId="7" fillId="0" borderId="10" xfId="0" applyNumberFormat="1" applyFont="1" applyBorder="1" applyAlignment="1">
      <alignment horizontal="left" vertical="center" wrapText="1"/>
    </xf>
    <xf numFmtId="0" fontId="7" fillId="35" borderId="10" xfId="0" applyFont="1" applyFill="1" applyBorder="1" applyAlignment="1">
      <alignment vertical="center" wrapText="1"/>
    </xf>
    <xf numFmtId="0" fontId="4"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4" fillId="35" borderId="10" xfId="0" applyNumberFormat="1" applyFont="1" applyFill="1" applyBorder="1" applyAlignment="1">
      <alignment horizontal="left" vertical="center" wrapText="1"/>
    </xf>
    <xf numFmtId="0" fontId="7" fillId="52" borderId="18" xfId="0" applyNumberFormat="1" applyFont="1" applyFill="1" applyBorder="1" applyAlignment="1">
      <alignment horizontal="center" vertical="center" wrapText="1"/>
    </xf>
    <xf numFmtId="0" fontId="7" fillId="52" borderId="13" xfId="0" applyNumberFormat="1" applyFont="1" applyFill="1" applyBorder="1" applyAlignment="1">
      <alignment horizontal="center" vertical="center" wrapText="1"/>
    </xf>
    <xf numFmtId="172" fontId="7" fillId="0" borderId="10" xfId="0" applyNumberFormat="1" applyFont="1" applyBorder="1" applyAlignment="1">
      <alignment horizontal="center" vertical="center"/>
    </xf>
    <xf numFmtId="0" fontId="4" fillId="0" borderId="12"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7" fillId="52" borderId="18" xfId="0" applyFont="1" applyFill="1" applyBorder="1" applyAlignment="1">
      <alignment horizontal="center" vertical="center" wrapText="1"/>
    </xf>
    <xf numFmtId="0" fontId="7" fillId="52" borderId="19" xfId="0" applyFont="1" applyFill="1" applyBorder="1" applyAlignment="1">
      <alignment horizontal="center" vertical="center" wrapText="1"/>
    </xf>
    <xf numFmtId="0" fontId="7" fillId="52" borderId="13" xfId="0" applyFont="1" applyFill="1" applyBorder="1" applyAlignment="1">
      <alignment horizontal="center" vertical="center" wrapText="1"/>
    </xf>
    <xf numFmtId="49" fontId="7" fillId="35" borderId="10" xfId="0" applyNumberFormat="1" applyFont="1" applyFill="1" applyBorder="1" applyAlignment="1">
      <alignment horizontal="left" vertical="center" wrapText="1"/>
    </xf>
    <xf numFmtId="49" fontId="3" fillId="45" borderId="10" xfId="0" applyNumberFormat="1" applyFont="1" applyFill="1" applyBorder="1" applyAlignment="1">
      <alignment horizontal="right" vertical="center"/>
    </xf>
    <xf numFmtId="49" fontId="7" fillId="0" borderId="10" xfId="0" applyNumberFormat="1" applyFont="1" applyBorder="1" applyAlignment="1">
      <alignment horizontal="left" vertical="top" wrapText="1"/>
    </xf>
    <xf numFmtId="49" fontId="3" fillId="38" borderId="18" xfId="0" applyNumberFormat="1" applyFont="1" applyFill="1" applyBorder="1" applyAlignment="1">
      <alignment horizontal="right" vertical="center"/>
    </xf>
    <xf numFmtId="49" fontId="3" fillId="38" borderId="19" xfId="0" applyNumberFormat="1" applyFont="1" applyFill="1" applyBorder="1" applyAlignment="1">
      <alignment horizontal="right" vertical="center"/>
    </xf>
    <xf numFmtId="49" fontId="3" fillId="38" borderId="13" xfId="0" applyNumberFormat="1" applyFont="1" applyFill="1" applyBorder="1" applyAlignment="1">
      <alignment horizontal="right" vertical="center"/>
    </xf>
    <xf numFmtId="0" fontId="8" fillId="44" borderId="10" xfId="0" applyFont="1" applyFill="1" applyBorder="1" applyAlignment="1">
      <alignment horizontal="right" vertical="center"/>
    </xf>
    <xf numFmtId="49" fontId="8" fillId="45" borderId="10" xfId="0" applyNumberFormat="1" applyFont="1" applyFill="1" applyBorder="1" applyAlignment="1">
      <alignment horizontal="right" vertical="center"/>
    </xf>
    <xf numFmtId="0" fontId="7" fillId="35" borderId="12" xfId="0" applyNumberFormat="1" applyFont="1" applyFill="1" applyBorder="1" applyAlignment="1">
      <alignment horizontal="left" vertical="top" wrapText="1"/>
    </xf>
    <xf numFmtId="0" fontId="7" fillId="35" borderId="33" xfId="0" applyNumberFormat="1" applyFont="1" applyFill="1" applyBorder="1" applyAlignment="1">
      <alignment horizontal="left" vertical="top" wrapText="1"/>
    </xf>
    <xf numFmtId="0" fontId="7" fillId="35" borderId="15" xfId="0" applyNumberFormat="1" applyFont="1" applyFill="1" applyBorder="1" applyAlignment="1">
      <alignment horizontal="left" vertical="top" wrapText="1"/>
    </xf>
    <xf numFmtId="0" fontId="7" fillId="0" borderId="12" xfId="50" applyFont="1" applyBorder="1" applyAlignment="1">
      <alignment horizontal="left" vertical="top" wrapText="1"/>
      <protection/>
    </xf>
    <xf numFmtId="0" fontId="7" fillId="0" borderId="33" xfId="50" applyFont="1" applyBorder="1" applyAlignment="1">
      <alignment horizontal="left" vertical="top" wrapText="1"/>
      <protection/>
    </xf>
    <xf numFmtId="0" fontId="7" fillId="0" borderId="15" xfId="50" applyFont="1" applyBorder="1" applyAlignment="1">
      <alignment horizontal="left" vertical="top" wrapText="1"/>
      <protection/>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8" fillId="38" borderId="10" xfId="0" applyNumberFormat="1" applyFont="1" applyFill="1" applyBorder="1" applyAlignment="1">
      <alignment horizontal="right" vertical="center"/>
    </xf>
    <xf numFmtId="0" fontId="7" fillId="0" borderId="10" xfId="0" applyFont="1" applyBorder="1" applyAlignment="1">
      <alignment horizontal="left" vertical="top" wrapText="1"/>
    </xf>
    <xf numFmtId="49" fontId="8" fillId="38" borderId="18" xfId="0" applyNumberFormat="1" applyFont="1" applyFill="1" applyBorder="1" applyAlignment="1">
      <alignment horizontal="right" vertical="center"/>
    </xf>
    <xf numFmtId="49" fontId="8" fillId="38" borderId="19" xfId="0" applyNumberFormat="1" applyFont="1" applyFill="1" applyBorder="1" applyAlignment="1">
      <alignment horizontal="right" vertical="center"/>
    </xf>
    <xf numFmtId="49" fontId="8" fillId="38" borderId="13" xfId="0" applyNumberFormat="1" applyFont="1" applyFill="1" applyBorder="1" applyAlignment="1">
      <alignment horizontal="right" vertical="center"/>
    </xf>
    <xf numFmtId="0" fontId="4" fillId="35" borderId="12" xfId="46" applyFont="1" applyFill="1" applyBorder="1" applyAlignment="1">
      <alignment horizontal="left" vertical="top" wrapText="1"/>
      <protection/>
    </xf>
    <xf numFmtId="0" fontId="4" fillId="35" borderId="15" xfId="46" applyFont="1" applyFill="1" applyBorder="1" applyAlignment="1">
      <alignment horizontal="left" vertical="top" wrapText="1"/>
      <protection/>
    </xf>
    <xf numFmtId="0" fontId="7" fillId="0" borderId="12" xfId="0" applyFont="1" applyBorder="1" applyAlignment="1">
      <alignment vertical="top" wrapText="1"/>
    </xf>
    <xf numFmtId="0" fontId="7" fillId="0" borderId="33" xfId="0" applyFont="1" applyBorder="1" applyAlignment="1">
      <alignment vertical="top" wrapText="1"/>
    </xf>
    <xf numFmtId="0" fontId="7" fillId="0" borderId="15" xfId="0" applyFont="1" applyBorder="1" applyAlignment="1">
      <alignment vertical="top" wrapText="1"/>
    </xf>
    <xf numFmtId="172" fontId="7" fillId="35" borderId="12"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49" fontId="7" fillId="0" borderId="18" xfId="50" applyNumberFormat="1" applyFont="1" applyBorder="1" applyAlignment="1">
      <alignment horizontal="center" vertical="top" wrapText="1"/>
      <protection/>
    </xf>
    <xf numFmtId="49" fontId="7" fillId="0" borderId="13" xfId="50" applyNumberFormat="1" applyFont="1" applyBorder="1" applyAlignment="1">
      <alignment horizontal="center" vertical="top" wrapText="1"/>
      <protection/>
    </xf>
    <xf numFmtId="0" fontId="7" fillId="0" borderId="12" xfId="0" applyFont="1" applyBorder="1" applyAlignment="1">
      <alignment vertical="center" wrapText="1"/>
    </xf>
    <xf numFmtId="0" fontId="7" fillId="0" borderId="33" xfId="0" applyFont="1" applyBorder="1" applyAlignment="1">
      <alignment vertical="center" wrapText="1"/>
    </xf>
    <xf numFmtId="0" fontId="7" fillId="0" borderId="15" xfId="0" applyFont="1" applyBorder="1" applyAlignment="1">
      <alignment vertical="center" wrapText="1"/>
    </xf>
    <xf numFmtId="0" fontId="7" fillId="0" borderId="33" xfId="0" applyFont="1" applyBorder="1" applyAlignment="1">
      <alignment horizontal="left" vertical="center" wrapText="1"/>
    </xf>
    <xf numFmtId="0" fontId="7" fillId="0" borderId="12" xfId="0" applyFont="1" applyBorder="1" applyAlignment="1">
      <alignment horizontal="left" vertical="top" wrapText="1"/>
    </xf>
    <xf numFmtId="0" fontId="7" fillId="0" borderId="33" xfId="0" applyFont="1" applyBorder="1" applyAlignment="1">
      <alignment horizontal="left" vertical="top" wrapText="1"/>
    </xf>
    <xf numFmtId="0" fontId="7" fillId="0" borderId="15" xfId="0" applyFont="1" applyBorder="1" applyAlignment="1">
      <alignment horizontal="left" vertical="top" wrapText="1"/>
    </xf>
    <xf numFmtId="49" fontId="7" fillId="0" borderId="12"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0" fontId="7" fillId="34" borderId="12" xfId="0" applyFont="1" applyFill="1" applyBorder="1" applyAlignment="1">
      <alignment horizontal="center" vertical="center"/>
    </xf>
    <xf numFmtId="0" fontId="7" fillId="34" borderId="15" xfId="0" applyFont="1" applyFill="1" applyBorder="1" applyAlignment="1">
      <alignment horizontal="center" vertical="center"/>
    </xf>
    <xf numFmtId="0" fontId="7" fillId="70" borderId="12" xfId="50" applyFont="1" applyFill="1" applyBorder="1" applyAlignment="1">
      <alignment horizontal="center" vertical="center" wrapText="1"/>
      <protection/>
    </xf>
    <xf numFmtId="0" fontId="7" fillId="70" borderId="33" xfId="50" applyFont="1" applyFill="1" applyBorder="1" applyAlignment="1">
      <alignment horizontal="center" vertical="center" wrapText="1"/>
      <protection/>
    </xf>
    <xf numFmtId="0" fontId="7" fillId="70" borderId="15" xfId="50" applyFont="1" applyFill="1" applyBorder="1" applyAlignment="1">
      <alignment horizontal="center" vertical="center" wrapText="1"/>
      <protection/>
    </xf>
    <xf numFmtId="1" fontId="7" fillId="35" borderId="12" xfId="0" applyNumberFormat="1" applyFont="1" applyFill="1" applyBorder="1" applyAlignment="1">
      <alignment horizontal="center" vertical="center"/>
    </xf>
    <xf numFmtId="1" fontId="7" fillId="35" borderId="15" xfId="0" applyNumberFormat="1" applyFont="1" applyFill="1" applyBorder="1" applyAlignment="1">
      <alignment horizontal="center" vertical="center"/>
    </xf>
    <xf numFmtId="0" fontId="7" fillId="34" borderId="12" xfId="0" applyFont="1" applyFill="1" applyBorder="1" applyAlignment="1">
      <alignment horizontal="left" vertical="center" wrapText="1"/>
    </xf>
    <xf numFmtId="0" fontId="7" fillId="34" borderId="15" xfId="0" applyFont="1" applyFill="1" applyBorder="1" applyAlignment="1">
      <alignment horizontal="left" vertical="center" wrapText="1"/>
    </xf>
    <xf numFmtId="49" fontId="8" fillId="53" borderId="10" xfId="50" applyNumberFormat="1" applyFont="1" applyFill="1" applyBorder="1" applyAlignment="1">
      <alignment horizontal="center" vertical="center"/>
      <protection/>
    </xf>
    <xf numFmtId="49" fontId="8" fillId="37" borderId="10" xfId="50" applyNumberFormat="1" applyFont="1" applyFill="1" applyBorder="1" applyAlignment="1">
      <alignment horizontal="center" vertical="center"/>
      <protection/>
    </xf>
    <xf numFmtId="49" fontId="8" fillId="34" borderId="10" xfId="50" applyNumberFormat="1" applyFont="1" applyFill="1" applyBorder="1" applyAlignment="1">
      <alignment horizontal="center" vertical="center"/>
      <protection/>
    </xf>
    <xf numFmtId="49" fontId="8" fillId="37" borderId="33" xfId="0" applyNumberFormat="1" applyFont="1" applyFill="1" applyBorder="1" applyAlignment="1">
      <alignment horizontal="center" vertical="center"/>
    </xf>
    <xf numFmtId="49" fontId="8" fillId="36" borderId="33" xfId="0" applyNumberFormat="1" applyFont="1" applyFill="1" applyBorder="1" applyAlignment="1">
      <alignment horizontal="center" vertical="center"/>
    </xf>
    <xf numFmtId="49" fontId="7" fillId="0" borderId="12" xfId="0" applyNumberFormat="1" applyFont="1" applyBorder="1" applyAlignment="1">
      <alignment horizontal="center" vertical="top"/>
    </xf>
    <xf numFmtId="49" fontId="7" fillId="0" borderId="33" xfId="0" applyNumberFormat="1" applyFont="1" applyBorder="1" applyAlignment="1">
      <alignment horizontal="center" vertical="top"/>
    </xf>
    <xf numFmtId="49" fontId="7" fillId="0" borderId="15" xfId="0" applyNumberFormat="1" applyFont="1" applyBorder="1" applyAlignment="1">
      <alignment horizontal="center" vertical="top"/>
    </xf>
    <xf numFmtId="0" fontId="7" fillId="35" borderId="12" xfId="50" applyFont="1" applyFill="1" applyBorder="1" applyAlignment="1">
      <alignment horizontal="center" vertical="center" wrapText="1"/>
      <protection/>
    </xf>
    <xf numFmtId="0" fontId="7" fillId="35" borderId="33" xfId="50" applyFont="1" applyFill="1" applyBorder="1" applyAlignment="1">
      <alignment horizontal="center" vertical="center" wrapText="1"/>
      <protection/>
    </xf>
    <xf numFmtId="0" fontId="7" fillId="35" borderId="15" xfId="50" applyFont="1" applyFill="1" applyBorder="1" applyAlignment="1">
      <alignment horizontal="center" vertical="center" wrapText="1"/>
      <protection/>
    </xf>
    <xf numFmtId="0" fontId="7" fillId="0" borderId="26" xfId="50" applyFont="1" applyFill="1" applyBorder="1" applyAlignment="1">
      <alignment horizontal="left" vertical="center" wrapText="1"/>
      <protection/>
    </xf>
    <xf numFmtId="0" fontId="7" fillId="0" borderId="21" xfId="50" applyFont="1" applyFill="1" applyBorder="1" applyAlignment="1">
      <alignment horizontal="left" vertical="center" wrapText="1"/>
      <protection/>
    </xf>
    <xf numFmtId="0" fontId="7" fillId="0" borderId="30" xfId="50" applyFont="1" applyFill="1" applyBorder="1" applyAlignment="1">
      <alignment horizontal="left" vertical="center" wrapText="1"/>
      <protection/>
    </xf>
    <xf numFmtId="0" fontId="7" fillId="0" borderId="31" xfId="50" applyFont="1" applyFill="1" applyBorder="1" applyAlignment="1">
      <alignment horizontal="left" vertical="center" wrapText="1"/>
      <protection/>
    </xf>
    <xf numFmtId="0" fontId="7" fillId="0" borderId="27" xfId="50" applyFont="1" applyFill="1" applyBorder="1" applyAlignment="1">
      <alignment horizontal="left" vertical="center" wrapText="1"/>
      <protection/>
    </xf>
    <xf numFmtId="0" fontId="7" fillId="0" borderId="29" xfId="50" applyFont="1" applyFill="1" applyBorder="1" applyAlignment="1">
      <alignment horizontal="left" vertical="center" wrapText="1"/>
      <protection/>
    </xf>
    <xf numFmtId="0" fontId="7" fillId="35" borderId="18" xfId="50" applyFont="1" applyFill="1" applyBorder="1" applyAlignment="1">
      <alignment horizontal="left" vertical="center" wrapText="1"/>
      <protection/>
    </xf>
    <xf numFmtId="0" fontId="7" fillId="35" borderId="19" xfId="50" applyFont="1" applyFill="1" applyBorder="1" applyAlignment="1">
      <alignment horizontal="left" vertical="center" wrapText="1"/>
      <protection/>
    </xf>
    <xf numFmtId="0" fontId="7" fillId="35" borderId="13" xfId="50" applyFont="1" applyFill="1" applyBorder="1" applyAlignment="1">
      <alignment horizontal="left" vertical="center" wrapText="1"/>
      <protection/>
    </xf>
    <xf numFmtId="172" fontId="7" fillId="34" borderId="12" xfId="0" applyNumberFormat="1" applyFont="1" applyFill="1" applyBorder="1" applyAlignment="1">
      <alignment horizontal="center" vertical="center"/>
    </xf>
    <xf numFmtId="172" fontId="7" fillId="34" borderId="15" xfId="0" applyNumberFormat="1" applyFont="1" applyFill="1" applyBorder="1" applyAlignment="1">
      <alignment horizontal="center" vertical="center"/>
    </xf>
    <xf numFmtId="0" fontId="7" fillId="46" borderId="63" xfId="50" applyFont="1" applyFill="1" applyBorder="1" applyAlignment="1">
      <alignment horizontal="center" vertical="top"/>
      <protection/>
    </xf>
    <xf numFmtId="0" fontId="7" fillId="46" borderId="19" xfId="50" applyFont="1" applyFill="1" applyBorder="1" applyAlignment="1">
      <alignment horizontal="center" vertical="top"/>
      <protection/>
    </xf>
    <xf numFmtId="0" fontId="7" fillId="46" borderId="13" xfId="50" applyFont="1" applyFill="1" applyBorder="1" applyAlignment="1">
      <alignment horizontal="center" vertical="top"/>
      <protection/>
    </xf>
    <xf numFmtId="172" fontId="7" fillId="0" borderId="10" xfId="46" applyNumberFormat="1" applyFont="1" applyFill="1" applyBorder="1" applyAlignment="1">
      <alignment horizontal="center" vertical="center" wrapText="1"/>
      <protection/>
    </xf>
    <xf numFmtId="172" fontId="7" fillId="0" borderId="12" xfId="46" applyNumberFormat="1" applyFont="1" applyFill="1" applyBorder="1" applyAlignment="1">
      <alignment horizontal="center" vertical="center" wrapText="1"/>
      <protection/>
    </xf>
    <xf numFmtId="172" fontId="7" fillId="0" borderId="15" xfId="46" applyNumberFormat="1" applyFont="1" applyFill="1" applyBorder="1" applyAlignment="1">
      <alignment horizontal="center" vertical="center" wrapText="1"/>
      <protection/>
    </xf>
    <xf numFmtId="0" fontId="7" fillId="35" borderId="33" xfId="0" applyFont="1" applyFill="1" applyBorder="1" applyAlignment="1">
      <alignment horizontal="center" vertical="center"/>
    </xf>
    <xf numFmtId="172" fontId="7" fillId="0" borderId="17"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0" fontId="10" fillId="35" borderId="12" xfId="0" applyFont="1" applyFill="1" applyBorder="1" applyAlignment="1">
      <alignment horizontal="left" vertical="top" wrapText="1"/>
    </xf>
    <xf numFmtId="0" fontId="10" fillId="35"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6" xfId="0" applyFont="1" applyFill="1" applyBorder="1" applyAlignment="1">
      <alignment horizontal="left" vertical="top" wrapText="1"/>
    </xf>
    <xf numFmtId="0" fontId="10" fillId="0" borderId="67" xfId="0" applyFont="1" applyFill="1" applyBorder="1" applyAlignment="1">
      <alignment horizontal="left" vertical="top" wrapText="1"/>
    </xf>
    <xf numFmtId="176" fontId="10" fillId="0" borderId="37" xfId="0" applyNumberFormat="1" applyFont="1" applyFill="1" applyBorder="1" applyAlignment="1">
      <alignment horizontal="center" vertical="top" wrapText="1"/>
    </xf>
    <xf numFmtId="176" fontId="10" fillId="0" borderId="22" xfId="0" applyNumberFormat="1" applyFont="1" applyFill="1" applyBorder="1" applyAlignment="1">
      <alignment horizontal="center" vertical="top" wrapText="1"/>
    </xf>
    <xf numFmtId="176" fontId="10" fillId="0" borderId="24" xfId="0" applyNumberFormat="1" applyFont="1" applyFill="1" applyBorder="1" applyAlignment="1">
      <alignment horizontal="center" vertical="top" wrapText="1"/>
    </xf>
    <xf numFmtId="0" fontId="27" fillId="35" borderId="12" xfId="0" applyFont="1" applyFill="1" applyBorder="1" applyAlignment="1">
      <alignment horizontal="left" vertical="center" wrapText="1"/>
    </xf>
    <xf numFmtId="0" fontId="27" fillId="35" borderId="33" xfId="0" applyFont="1" applyFill="1" applyBorder="1" applyAlignment="1">
      <alignment horizontal="left" vertical="center" wrapText="1"/>
    </xf>
    <xf numFmtId="0" fontId="27" fillId="35"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70" borderId="12" xfId="0" applyFont="1" applyFill="1" applyBorder="1" applyAlignment="1">
      <alignment horizontal="center" vertical="center" wrapText="1"/>
    </xf>
    <xf numFmtId="0" fontId="10" fillId="70" borderId="33" xfId="0" applyFont="1" applyFill="1" applyBorder="1" applyAlignment="1">
      <alignment horizontal="center" vertical="center" wrapText="1"/>
    </xf>
    <xf numFmtId="0" fontId="10" fillId="70" borderId="15" xfId="0" applyFont="1" applyFill="1" applyBorder="1" applyAlignment="1">
      <alignment horizontal="center" vertical="center" wrapText="1"/>
    </xf>
    <xf numFmtId="0" fontId="10" fillId="35" borderId="37" xfId="0" applyFont="1" applyFill="1" applyBorder="1" applyAlignment="1">
      <alignment horizontal="center" vertical="top" wrapText="1"/>
    </xf>
    <xf numFmtId="0" fontId="10" fillId="35" borderId="22" xfId="0" applyFont="1" applyFill="1" applyBorder="1" applyAlignment="1">
      <alignment horizontal="center" vertical="top" wrapText="1"/>
    </xf>
    <xf numFmtId="0" fontId="10" fillId="35" borderId="24" xfId="0" applyFont="1" applyFill="1" applyBorder="1" applyAlignment="1">
      <alignment horizontal="center" vertical="top" wrapText="1"/>
    </xf>
    <xf numFmtId="0" fontId="10" fillId="37" borderId="55" xfId="0" applyFont="1" applyFill="1" applyBorder="1" applyAlignment="1">
      <alignment horizontal="center" vertical="top" wrapText="1"/>
    </xf>
    <xf numFmtId="0" fontId="10" fillId="37" borderId="68" xfId="0" applyFont="1" applyFill="1" applyBorder="1" applyAlignment="1">
      <alignment horizontal="center" vertical="top" wrapText="1"/>
    </xf>
    <xf numFmtId="0" fontId="10" fillId="37" borderId="65" xfId="0" applyFont="1" applyFill="1" applyBorder="1" applyAlignment="1">
      <alignment horizontal="center" vertical="top" wrapText="1"/>
    </xf>
    <xf numFmtId="0" fontId="10" fillId="35" borderId="12" xfId="0" applyFont="1" applyFill="1" applyBorder="1" applyAlignment="1">
      <alignment horizontal="left" vertical="center" wrapText="1"/>
    </xf>
    <xf numFmtId="0" fontId="10" fillId="35" borderId="33" xfId="0" applyFont="1" applyFill="1" applyBorder="1" applyAlignment="1">
      <alignment horizontal="left" vertical="center" wrapText="1"/>
    </xf>
    <xf numFmtId="0" fontId="27" fillId="35" borderId="10" xfId="0" applyFont="1" applyFill="1" applyBorder="1" applyAlignment="1">
      <alignment horizontal="left" vertical="top" wrapText="1"/>
    </xf>
    <xf numFmtId="0" fontId="7" fillId="88" borderId="18" xfId="40" applyFont="1" applyFill="1" applyBorder="1" applyAlignment="1">
      <alignment horizontal="center" vertical="top" wrapText="1"/>
      <protection/>
    </xf>
    <xf numFmtId="0" fontId="7" fillId="88" borderId="19" xfId="40" applyFont="1" applyFill="1" applyBorder="1" applyAlignment="1">
      <alignment horizontal="center" vertical="top" wrapText="1"/>
      <protection/>
    </xf>
    <xf numFmtId="0" fontId="7" fillId="88" borderId="13" xfId="40" applyFont="1" applyFill="1" applyBorder="1" applyAlignment="1">
      <alignment horizontal="center" vertical="top" wrapText="1"/>
      <protection/>
    </xf>
    <xf numFmtId="0" fontId="7" fillId="49" borderId="10" xfId="0" applyFont="1" applyFill="1" applyBorder="1" applyAlignment="1">
      <alignment horizontal="center"/>
    </xf>
    <xf numFmtId="0" fontId="8" fillId="39" borderId="10" xfId="0" applyFont="1" applyFill="1" applyBorder="1" applyAlignment="1">
      <alignment horizontal="center"/>
    </xf>
    <xf numFmtId="49" fontId="8" fillId="53" borderId="12" xfId="0" applyNumberFormat="1" applyFont="1" applyFill="1" applyBorder="1" applyAlignment="1">
      <alignment horizontal="center" vertical="center"/>
    </xf>
    <xf numFmtId="49" fontId="8" fillId="53" borderId="33" xfId="0" applyNumberFormat="1" applyFont="1" applyFill="1" applyBorder="1" applyAlignment="1">
      <alignment horizontal="center" vertical="center"/>
    </xf>
    <xf numFmtId="49" fontId="8" fillId="53" borderId="15" xfId="0" applyNumberFormat="1" applyFont="1" applyFill="1" applyBorder="1" applyAlignment="1">
      <alignment horizontal="center" vertical="center"/>
    </xf>
    <xf numFmtId="49" fontId="8" fillId="58" borderId="12" xfId="0" applyNumberFormat="1" applyFont="1" applyFill="1" applyBorder="1" applyAlignment="1">
      <alignment horizontal="center" vertical="center"/>
    </xf>
    <xf numFmtId="49" fontId="8" fillId="58" borderId="33" xfId="0" applyNumberFormat="1" applyFont="1" applyFill="1" applyBorder="1" applyAlignment="1">
      <alignment horizontal="center" vertical="center"/>
    </xf>
    <xf numFmtId="49" fontId="8" fillId="58" borderId="15" xfId="0" applyNumberFormat="1" applyFont="1" applyFill="1" applyBorder="1" applyAlignment="1">
      <alignment horizontal="center" vertical="center"/>
    </xf>
    <xf numFmtId="49" fontId="8" fillId="35" borderId="12" xfId="0" applyNumberFormat="1" applyFont="1" applyFill="1" applyBorder="1" applyAlignment="1">
      <alignment horizontal="center" vertical="center"/>
    </xf>
    <xf numFmtId="49" fontId="8" fillId="35" borderId="33"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0" borderId="33" xfId="0" applyNumberFormat="1" applyFont="1" applyBorder="1" applyAlignment="1">
      <alignment horizontal="center" vertical="center"/>
    </xf>
    <xf numFmtId="0" fontId="7" fillId="0" borderId="26" xfId="0" applyFont="1" applyBorder="1" applyAlignment="1">
      <alignment horizontal="left" vertical="center" wrapText="1"/>
    </xf>
    <xf numFmtId="0" fontId="7" fillId="0" borderId="30" xfId="0" applyFont="1" applyBorder="1" applyAlignment="1">
      <alignment horizontal="left" vertical="center" wrapText="1"/>
    </xf>
    <xf numFmtId="0" fontId="7" fillId="0" borderId="27" xfId="0" applyFont="1" applyBorder="1" applyAlignment="1">
      <alignment horizontal="left" vertical="center" wrapText="1"/>
    </xf>
    <xf numFmtId="0" fontId="27" fillId="35" borderId="12" xfId="0" applyFont="1" applyFill="1" applyBorder="1" applyAlignment="1">
      <alignment horizontal="left" vertical="top" wrapText="1"/>
    </xf>
    <xf numFmtId="0" fontId="27" fillId="35" borderId="33" xfId="0" applyFont="1" applyFill="1" applyBorder="1" applyAlignment="1">
      <alignment horizontal="left" vertical="top" wrapText="1"/>
    </xf>
    <xf numFmtId="0" fontId="9" fillId="61" borderId="61" xfId="0" applyFont="1" applyFill="1" applyBorder="1" applyAlignment="1">
      <alignment horizontal="left" vertical="center" wrapText="1"/>
    </xf>
    <xf numFmtId="0" fontId="9" fillId="61" borderId="20" xfId="0" applyFont="1" applyFill="1" applyBorder="1" applyAlignment="1">
      <alignment horizontal="left" vertical="center" wrapText="1"/>
    </xf>
    <xf numFmtId="0" fontId="9" fillId="61" borderId="21" xfId="0" applyFont="1" applyFill="1" applyBorder="1" applyAlignment="1">
      <alignment horizontal="left" vertical="center" wrapText="1"/>
    </xf>
    <xf numFmtId="49" fontId="8" fillId="58" borderId="18" xfId="0" applyNumberFormat="1" applyFont="1" applyFill="1" applyBorder="1" applyAlignment="1">
      <alignment horizontal="right" vertical="center"/>
    </xf>
    <xf numFmtId="49" fontId="8" fillId="58" borderId="19" xfId="0" applyNumberFormat="1" applyFont="1" applyFill="1" applyBorder="1" applyAlignment="1">
      <alignment horizontal="right" vertical="center"/>
    </xf>
    <xf numFmtId="49" fontId="8" fillId="58" borderId="13" xfId="0" applyNumberFormat="1" applyFont="1" applyFill="1" applyBorder="1" applyAlignment="1">
      <alignment horizontal="right" vertical="center"/>
    </xf>
    <xf numFmtId="0" fontId="10" fillId="0" borderId="12"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10" fillId="35" borderId="15" xfId="0" applyFont="1" applyFill="1" applyBorder="1" applyAlignment="1">
      <alignment horizontal="center" vertical="top" wrapText="1"/>
    </xf>
    <xf numFmtId="0" fontId="10" fillId="37" borderId="12" xfId="0" applyFont="1" applyFill="1" applyBorder="1" applyAlignment="1">
      <alignment horizontal="center" vertical="top" wrapText="1"/>
    </xf>
    <xf numFmtId="0" fontId="10" fillId="37" borderId="15" xfId="0" applyFont="1" applyFill="1" applyBorder="1" applyAlignment="1">
      <alignment horizontal="center" vertical="top" wrapText="1"/>
    </xf>
    <xf numFmtId="49" fontId="8" fillId="37" borderId="30" xfId="0" applyNumberFormat="1" applyFont="1" applyFill="1" applyBorder="1" applyAlignment="1">
      <alignment horizontal="center"/>
    </xf>
    <xf numFmtId="49" fontId="8" fillId="37" borderId="0" xfId="0" applyNumberFormat="1" applyFont="1" applyFill="1" applyBorder="1" applyAlignment="1">
      <alignment horizontal="center"/>
    </xf>
    <xf numFmtId="49" fontId="8" fillId="37" borderId="31" xfId="0" applyNumberFormat="1" applyFont="1" applyFill="1" applyBorder="1" applyAlignment="1">
      <alignment horizontal="center"/>
    </xf>
    <xf numFmtId="0" fontId="7" fillId="35" borderId="12"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60"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10" fillId="0" borderId="16" xfId="0" applyFont="1" applyFill="1" applyBorder="1" applyAlignment="1">
      <alignment horizontal="center" vertical="top" wrapText="1"/>
    </xf>
    <xf numFmtId="0" fontId="10" fillId="0" borderId="24" xfId="0" applyFont="1" applyFill="1" applyBorder="1" applyAlignment="1">
      <alignment horizontal="center" vertical="top" wrapText="1"/>
    </xf>
    <xf numFmtId="177" fontId="10" fillId="35" borderId="37" xfId="0" applyNumberFormat="1" applyFont="1" applyFill="1" applyBorder="1" applyAlignment="1">
      <alignment horizontal="center" vertical="top" wrapText="1"/>
    </xf>
    <xf numFmtId="177" fontId="10" fillId="35" borderId="24" xfId="0" applyNumberFormat="1" applyFont="1" applyFill="1" applyBorder="1" applyAlignment="1">
      <alignment horizontal="center" vertical="top" wrapText="1"/>
    </xf>
    <xf numFmtId="177" fontId="10" fillId="0" borderId="10" xfId="0" applyNumberFormat="1" applyFont="1" applyFill="1" applyBorder="1" applyAlignment="1">
      <alignment horizontal="center" vertical="center" wrapText="1"/>
    </xf>
    <xf numFmtId="177" fontId="10" fillId="35" borderId="10" xfId="0" applyNumberFormat="1" applyFont="1" applyFill="1" applyBorder="1" applyAlignment="1">
      <alignment horizontal="center" vertical="center" wrapText="1"/>
    </xf>
    <xf numFmtId="177" fontId="10" fillId="35" borderId="10" xfId="0" applyNumberFormat="1" applyFont="1" applyFill="1" applyBorder="1" applyAlignment="1">
      <alignment horizontal="center" vertical="top" wrapText="1"/>
    </xf>
    <xf numFmtId="177" fontId="10" fillId="35" borderId="35" xfId="0" applyNumberFormat="1" applyFont="1" applyFill="1" applyBorder="1" applyAlignment="1">
      <alignment horizontal="center" vertical="center" wrapText="1"/>
    </xf>
    <xf numFmtId="177" fontId="10" fillId="35" borderId="32" xfId="0" applyNumberFormat="1" applyFont="1" applyFill="1" applyBorder="1" applyAlignment="1">
      <alignment horizontal="center" vertical="center" wrapText="1"/>
    </xf>
    <xf numFmtId="0" fontId="7" fillId="35" borderId="17" xfId="0" applyFont="1" applyFill="1" applyBorder="1" applyAlignment="1">
      <alignment horizontal="center"/>
    </xf>
    <xf numFmtId="0" fontId="7" fillId="35" borderId="15" xfId="0" applyFont="1" applyFill="1" applyBorder="1" applyAlignment="1">
      <alignment horizontal="center"/>
    </xf>
    <xf numFmtId="0" fontId="10" fillId="0" borderId="16" xfId="0" applyFont="1" applyFill="1" applyBorder="1" applyAlignment="1">
      <alignment horizontal="left" vertical="top" wrapText="1"/>
    </xf>
    <xf numFmtId="0" fontId="10" fillId="0" borderId="24" xfId="0" applyFont="1" applyFill="1" applyBorder="1" applyAlignment="1">
      <alignment horizontal="left" vertical="top" wrapText="1"/>
    </xf>
    <xf numFmtId="49" fontId="10" fillId="35" borderId="10" xfId="0" applyNumberFormat="1" applyFont="1" applyFill="1" applyBorder="1" applyAlignment="1">
      <alignment horizontal="center" vertical="center" wrapText="1"/>
    </xf>
    <xf numFmtId="49" fontId="10" fillId="37"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7" fillId="35" borderId="12" xfId="0" applyNumberFormat="1" applyFont="1" applyFill="1" applyBorder="1" applyAlignment="1">
      <alignment horizontal="center" vertical="center" wrapText="1"/>
    </xf>
    <xf numFmtId="49" fontId="7" fillId="35" borderId="15" xfId="0" applyNumberFormat="1" applyFont="1" applyFill="1" applyBorder="1" applyAlignment="1">
      <alignment horizontal="center" vertical="center" wrapText="1"/>
    </xf>
    <xf numFmtId="1" fontId="7" fillId="40" borderId="12" xfId="0" applyNumberFormat="1" applyFont="1" applyFill="1" applyBorder="1" applyAlignment="1">
      <alignment horizontal="center" vertical="top" wrapText="1"/>
    </xf>
    <xf numFmtId="1" fontId="7" fillId="40" borderId="15" xfId="0" applyNumberFormat="1" applyFont="1" applyFill="1" applyBorder="1" applyAlignment="1">
      <alignment horizontal="center" vertical="top"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52" xfId="0" applyFont="1" applyFill="1" applyBorder="1" applyAlignment="1">
      <alignment horizontal="left" vertical="top" wrapText="1"/>
    </xf>
    <xf numFmtId="0" fontId="10" fillId="0" borderId="30" xfId="0" applyFont="1" applyFill="1" applyBorder="1" applyAlignment="1">
      <alignment horizontal="left" vertical="top" wrapText="1"/>
    </xf>
    <xf numFmtId="49" fontId="10" fillId="35" borderId="12" xfId="0" applyNumberFormat="1" applyFont="1" applyFill="1" applyBorder="1" applyAlignment="1">
      <alignment horizontal="center" vertical="center" wrapText="1"/>
    </xf>
    <xf numFmtId="49" fontId="10" fillId="35" borderId="15" xfId="0" applyNumberFormat="1"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73" borderId="30" xfId="0" applyFont="1" applyFill="1" applyBorder="1" applyAlignment="1">
      <alignment horizontal="center" vertical="center" wrapText="1"/>
    </xf>
    <xf numFmtId="0" fontId="10" fillId="73" borderId="60" xfId="0" applyFont="1" applyFill="1" applyBorder="1" applyAlignment="1">
      <alignment horizontal="center" vertical="center" wrapText="1"/>
    </xf>
    <xf numFmtId="0" fontId="10" fillId="35"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35" borderId="30" xfId="0" applyFont="1" applyFill="1" applyBorder="1" applyAlignment="1">
      <alignment horizontal="center" vertical="center" wrapText="1"/>
    </xf>
    <xf numFmtId="0" fontId="10" fillId="35" borderId="60" xfId="0" applyFont="1" applyFill="1" applyBorder="1" applyAlignment="1">
      <alignment horizontal="center" vertical="center" wrapText="1"/>
    </xf>
    <xf numFmtId="0" fontId="7" fillId="49" borderId="18" xfId="0" applyFont="1" applyFill="1" applyBorder="1" applyAlignment="1">
      <alignment horizontal="center"/>
    </xf>
    <xf numFmtId="0" fontId="7" fillId="49" borderId="19" xfId="0" applyFont="1" applyFill="1" applyBorder="1" applyAlignment="1">
      <alignment horizontal="center"/>
    </xf>
    <xf numFmtId="0" fontId="7" fillId="49" borderId="13" xfId="0" applyFont="1" applyFill="1" applyBorder="1" applyAlignment="1">
      <alignment horizontal="center"/>
    </xf>
    <xf numFmtId="0" fontId="7" fillId="49" borderId="30" xfId="0" applyFont="1" applyFill="1" applyBorder="1" applyAlignment="1">
      <alignment horizontal="center"/>
    </xf>
    <xf numFmtId="0" fontId="7" fillId="49" borderId="0" xfId="0" applyFont="1" applyFill="1" applyBorder="1" applyAlignment="1">
      <alignment horizontal="center"/>
    </xf>
    <xf numFmtId="0" fontId="7" fillId="49" borderId="31" xfId="0" applyFont="1" applyFill="1" applyBorder="1" applyAlignment="1">
      <alignment horizontal="center"/>
    </xf>
    <xf numFmtId="0" fontId="9" fillId="60" borderId="61" xfId="0" applyFont="1" applyFill="1" applyBorder="1" applyAlignment="1">
      <alignment horizontal="left" vertical="top" wrapText="1"/>
    </xf>
    <xf numFmtId="0" fontId="9" fillId="60" borderId="20" xfId="0" applyFont="1" applyFill="1" applyBorder="1" applyAlignment="1">
      <alignment horizontal="left" vertical="top" wrapText="1"/>
    </xf>
    <xf numFmtId="0" fontId="9" fillId="60" borderId="21" xfId="0" applyFont="1" applyFill="1" applyBorder="1" applyAlignment="1">
      <alignment horizontal="left" vertical="top" wrapText="1"/>
    </xf>
    <xf numFmtId="177" fontId="10" fillId="0" borderId="68" xfId="0" applyNumberFormat="1" applyFont="1" applyFill="1" applyBorder="1" applyAlignment="1">
      <alignment horizontal="center" vertical="top" wrapText="1"/>
    </xf>
    <xf numFmtId="177" fontId="10" fillId="0" borderId="65" xfId="0" applyNumberFormat="1" applyFont="1" applyFill="1" applyBorder="1" applyAlignment="1">
      <alignment horizontal="center" vertical="top" wrapText="1"/>
    </xf>
    <xf numFmtId="49" fontId="10" fillId="0" borderId="16"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37" borderId="16" xfId="0" applyNumberFormat="1" applyFont="1" applyFill="1" applyBorder="1" applyAlignment="1">
      <alignment horizontal="center" vertical="center" wrapText="1"/>
    </xf>
    <xf numFmtId="49" fontId="10" fillId="37" borderId="24"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49" fontId="8" fillId="53" borderId="12" xfId="0" applyNumberFormat="1" applyFont="1" applyFill="1" applyBorder="1" applyAlignment="1">
      <alignment horizontal="center" vertical="center"/>
    </xf>
    <xf numFmtId="49" fontId="8" fillId="53" borderId="33" xfId="0" applyNumberFormat="1" applyFont="1" applyFill="1" applyBorder="1" applyAlignment="1">
      <alignment horizontal="center" vertical="center"/>
    </xf>
    <xf numFmtId="49" fontId="8" fillId="53" borderId="15" xfId="0" applyNumberFormat="1" applyFont="1" applyFill="1" applyBorder="1" applyAlignment="1">
      <alignment horizontal="center" vertical="center"/>
    </xf>
    <xf numFmtId="49" fontId="8" fillId="58" borderId="12" xfId="0" applyNumberFormat="1" applyFont="1" applyFill="1" applyBorder="1" applyAlignment="1">
      <alignment horizontal="center" vertical="center"/>
    </xf>
    <xf numFmtId="49" fontId="8" fillId="58" borderId="33" xfId="0" applyNumberFormat="1" applyFont="1" applyFill="1" applyBorder="1" applyAlignment="1">
      <alignment horizontal="center" vertical="center"/>
    </xf>
    <xf numFmtId="49" fontId="8" fillId="58" borderId="15" xfId="0" applyNumberFormat="1" applyFont="1" applyFill="1" applyBorder="1" applyAlignment="1">
      <alignment horizontal="center" vertical="center"/>
    </xf>
    <xf numFmtId="49" fontId="9" fillId="35" borderId="12" xfId="0" applyNumberFormat="1" applyFont="1" applyFill="1" applyBorder="1" applyAlignment="1">
      <alignment horizontal="center" vertical="center" wrapText="1"/>
    </xf>
    <xf numFmtId="49" fontId="9" fillId="35" borderId="33" xfId="0" applyNumberFormat="1" applyFont="1" applyFill="1" applyBorder="1" applyAlignment="1">
      <alignment horizontal="center" vertical="center" wrapText="1"/>
    </xf>
    <xf numFmtId="49" fontId="9" fillId="35" borderId="15" xfId="0" applyNumberFormat="1" applyFont="1" applyFill="1" applyBorder="1" applyAlignment="1">
      <alignment horizontal="center" vertical="center" wrapText="1"/>
    </xf>
    <xf numFmtId="49" fontId="10" fillId="35" borderId="10"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33" xfId="0" applyFont="1" applyBorder="1" applyAlignment="1">
      <alignment horizontal="left" vertical="center" wrapText="1"/>
    </xf>
    <xf numFmtId="0" fontId="10" fillId="0" borderId="15" xfId="0" applyFont="1" applyBorder="1" applyAlignment="1">
      <alignment horizontal="left" vertical="center" wrapText="1"/>
    </xf>
    <xf numFmtId="49" fontId="7" fillId="0" borderId="10" xfId="0" applyNumberFormat="1" applyFont="1" applyBorder="1" applyAlignment="1">
      <alignment horizontal="center" vertical="center"/>
    </xf>
    <xf numFmtId="176" fontId="10" fillId="0" borderId="26" xfId="41" applyFont="1" applyFill="1" applyBorder="1" applyAlignment="1">
      <alignment horizontal="left" vertical="top" wrapText="1"/>
      <protection/>
    </xf>
    <xf numFmtId="176" fontId="10" fillId="0" borderId="30" xfId="41" applyFont="1" applyFill="1" applyBorder="1" applyAlignment="1">
      <alignment horizontal="left" vertical="top" wrapText="1"/>
      <protection/>
    </xf>
    <xf numFmtId="176" fontId="10" fillId="0" borderId="27" xfId="41" applyFont="1" applyFill="1" applyBorder="1" applyAlignment="1">
      <alignment horizontal="left" vertical="top" wrapText="1"/>
      <protection/>
    </xf>
    <xf numFmtId="0" fontId="10" fillId="0" borderId="12" xfId="0" applyFont="1" applyBorder="1" applyAlignment="1">
      <alignment horizontal="left" vertical="top" wrapText="1"/>
    </xf>
    <xf numFmtId="0" fontId="10" fillId="0" borderId="33" xfId="0" applyFont="1" applyBorder="1" applyAlignment="1">
      <alignment horizontal="left" vertical="top" wrapText="1"/>
    </xf>
    <xf numFmtId="0" fontId="10" fillId="0" borderId="15" xfId="0" applyFont="1" applyBorder="1" applyAlignment="1">
      <alignment horizontal="left" vertical="top" wrapText="1"/>
    </xf>
    <xf numFmtId="49" fontId="7" fillId="35" borderId="33" xfId="0" applyNumberFormat="1" applyFont="1" applyFill="1" applyBorder="1" applyAlignment="1">
      <alignment horizontal="center" vertical="center"/>
    </xf>
    <xf numFmtId="49" fontId="7" fillId="35" borderId="15" xfId="0" applyNumberFormat="1" applyFont="1" applyFill="1" applyBorder="1" applyAlignment="1">
      <alignment horizontal="center" vertical="center"/>
    </xf>
    <xf numFmtId="0" fontId="10" fillId="0" borderId="22" xfId="0" applyFont="1" applyFill="1" applyBorder="1" applyAlignment="1">
      <alignment horizontal="center" vertical="top" wrapText="1"/>
    </xf>
    <xf numFmtId="177" fontId="10" fillId="0" borderId="22" xfId="0" applyNumberFormat="1" applyFont="1" applyFill="1" applyBorder="1" applyAlignment="1">
      <alignment horizontal="center" vertical="top" wrapText="1"/>
    </xf>
    <xf numFmtId="177" fontId="10" fillId="0" borderId="24" xfId="0" applyNumberFormat="1" applyFont="1" applyFill="1" applyBorder="1" applyAlignment="1">
      <alignment horizontal="center" vertical="top" wrapText="1"/>
    </xf>
    <xf numFmtId="172" fontId="10" fillId="0" borderId="10" xfId="0" applyNumberFormat="1" applyFont="1" applyFill="1" applyBorder="1" applyAlignment="1">
      <alignment horizontal="center" vertical="center"/>
    </xf>
    <xf numFmtId="49" fontId="8" fillId="53" borderId="10" xfId="0" applyNumberFormat="1" applyFont="1" applyFill="1" applyBorder="1" applyAlignment="1">
      <alignment horizontal="right" vertical="center"/>
    </xf>
    <xf numFmtId="0" fontId="24" fillId="36" borderId="10" xfId="0" applyFont="1" applyFill="1" applyBorder="1" applyAlignment="1">
      <alignment horizontal="center" vertical="center"/>
    </xf>
    <xf numFmtId="49" fontId="8" fillId="58" borderId="27" xfId="0" applyNumberFormat="1" applyFont="1" applyFill="1" applyBorder="1" applyAlignment="1">
      <alignment horizontal="right" vertical="center"/>
    </xf>
    <xf numFmtId="49" fontId="8" fillId="58" borderId="28" xfId="0" applyNumberFormat="1" applyFont="1" applyFill="1" applyBorder="1" applyAlignment="1">
      <alignment horizontal="right" vertical="center"/>
    </xf>
    <xf numFmtId="49" fontId="8" fillId="58" borderId="29" xfId="0" applyNumberFormat="1" applyFont="1" applyFill="1" applyBorder="1" applyAlignment="1">
      <alignment horizontal="right" vertical="center"/>
    </xf>
    <xf numFmtId="0" fontId="7" fillId="40" borderId="12" xfId="0" applyFont="1" applyFill="1" applyBorder="1" applyAlignment="1">
      <alignment horizontal="center" vertical="center" wrapText="1"/>
    </xf>
    <xf numFmtId="0" fontId="7" fillId="40" borderId="33" xfId="0" applyFont="1" applyFill="1" applyBorder="1" applyAlignment="1">
      <alignment horizontal="center" vertical="center" wrapText="1"/>
    </xf>
    <xf numFmtId="0" fontId="7" fillId="40" borderId="15" xfId="0" applyFont="1" applyFill="1" applyBorder="1" applyAlignment="1">
      <alignment horizontal="center" vertical="center" wrapText="1"/>
    </xf>
    <xf numFmtId="1" fontId="10" fillId="35" borderId="25" xfId="0" applyNumberFormat="1" applyFont="1" applyFill="1" applyBorder="1" applyAlignment="1">
      <alignment horizontal="center" vertical="center" wrapText="1"/>
    </xf>
    <xf numFmtId="1" fontId="10" fillId="35" borderId="35" xfId="0" applyNumberFormat="1" applyFont="1" applyFill="1" applyBorder="1" applyAlignment="1">
      <alignment horizontal="center" vertical="center" wrapText="1"/>
    </xf>
    <xf numFmtId="1" fontId="10" fillId="35" borderId="32" xfId="0" applyNumberFormat="1" applyFont="1" applyFill="1" applyBorder="1" applyAlignment="1">
      <alignment horizontal="center" vertical="center" wrapText="1"/>
    </xf>
    <xf numFmtId="1" fontId="10" fillId="37" borderId="25" xfId="0" applyNumberFormat="1" applyFont="1" applyFill="1" applyBorder="1" applyAlignment="1">
      <alignment horizontal="center" vertical="center" wrapText="1"/>
    </xf>
    <xf numFmtId="1" fontId="10" fillId="37" borderId="35" xfId="0" applyNumberFormat="1" applyFont="1" applyFill="1" applyBorder="1" applyAlignment="1">
      <alignment horizontal="center" vertical="center" wrapText="1"/>
    </xf>
    <xf numFmtId="1" fontId="10" fillId="37" borderId="32" xfId="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7" fillId="35" borderId="21"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24" xfId="0" applyFont="1" applyFill="1" applyBorder="1" applyAlignment="1">
      <alignment horizontal="center" vertical="center" wrapText="1"/>
    </xf>
    <xf numFmtId="49" fontId="10" fillId="35" borderId="10" xfId="0" applyNumberFormat="1" applyFont="1" applyFill="1" applyBorder="1" applyAlignment="1">
      <alignment horizontal="center" vertical="center"/>
    </xf>
    <xf numFmtId="0" fontId="8" fillId="43" borderId="10" xfId="0" applyFont="1" applyFill="1" applyBorder="1" applyAlignment="1">
      <alignment horizontal="center"/>
    </xf>
    <xf numFmtId="49" fontId="9" fillId="61" borderId="61" xfId="0" applyNumberFormat="1" applyFont="1" applyFill="1" applyBorder="1" applyAlignment="1">
      <alignment horizontal="left" vertical="top"/>
    </xf>
    <xf numFmtId="49" fontId="9" fillId="61" borderId="20" xfId="0" applyNumberFormat="1" applyFont="1" applyFill="1" applyBorder="1" applyAlignment="1">
      <alignment horizontal="left" vertical="top"/>
    </xf>
    <xf numFmtId="49" fontId="9" fillId="61" borderId="21" xfId="0" applyNumberFormat="1" applyFont="1" applyFill="1" applyBorder="1" applyAlignment="1">
      <alignment horizontal="left" vertical="top"/>
    </xf>
    <xf numFmtId="176" fontId="10" fillId="0" borderId="10" xfId="41" applyFont="1" applyFill="1" applyBorder="1" applyAlignment="1">
      <alignment horizontal="center" vertical="top" wrapText="1"/>
      <protection/>
    </xf>
    <xf numFmtId="0" fontId="10" fillId="0" borderId="10" xfId="0" applyFont="1" applyFill="1" applyBorder="1" applyAlignment="1">
      <alignment horizontal="center" vertical="top" wrapText="1"/>
    </xf>
    <xf numFmtId="0" fontId="10" fillId="37" borderId="10" xfId="0" applyFont="1" applyFill="1" applyBorder="1" applyAlignment="1">
      <alignment horizontal="center" vertical="top" wrapText="1"/>
    </xf>
    <xf numFmtId="0" fontId="8" fillId="41" borderId="10" xfId="0" applyFont="1" applyFill="1" applyBorder="1" applyAlignment="1">
      <alignment horizontal="center"/>
    </xf>
    <xf numFmtId="49" fontId="8" fillId="53" borderId="18" xfId="0" applyNumberFormat="1" applyFont="1" applyFill="1" applyBorder="1" applyAlignment="1">
      <alignment horizontal="right" vertical="center"/>
    </xf>
    <xf numFmtId="49" fontId="8" fillId="53" borderId="19" xfId="0" applyNumberFormat="1" applyFont="1" applyFill="1" applyBorder="1" applyAlignment="1">
      <alignment horizontal="right" vertical="center"/>
    </xf>
    <xf numFmtId="49" fontId="8" fillId="53" borderId="13" xfId="0" applyNumberFormat="1" applyFont="1" applyFill="1" applyBorder="1" applyAlignment="1">
      <alignment horizontal="right" vertical="center"/>
    </xf>
    <xf numFmtId="0" fontId="8" fillId="62" borderId="18" xfId="0" applyFont="1" applyFill="1" applyBorder="1" applyAlignment="1">
      <alignment horizontal="right" vertical="center"/>
    </xf>
    <xf numFmtId="0" fontId="8" fillId="62" borderId="19" xfId="0" applyFont="1" applyFill="1" applyBorder="1" applyAlignment="1">
      <alignment horizontal="right" vertical="center"/>
    </xf>
    <xf numFmtId="0" fontId="8" fillId="62" borderId="13" xfId="0" applyFont="1" applyFill="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9" fontId="8" fillId="58" borderId="26" xfId="0" applyNumberFormat="1" applyFont="1" applyFill="1" applyBorder="1" applyAlignment="1">
      <alignment horizontal="left" vertical="top"/>
    </xf>
    <xf numFmtId="49" fontId="8" fillId="58" borderId="20" xfId="0" applyNumberFormat="1" applyFont="1" applyFill="1" applyBorder="1" applyAlignment="1">
      <alignment horizontal="left" vertical="top"/>
    </xf>
    <xf numFmtId="49" fontId="8" fillId="58" borderId="21" xfId="0" applyNumberFormat="1" applyFont="1" applyFill="1" applyBorder="1" applyAlignment="1">
      <alignment horizontal="left" vertical="top"/>
    </xf>
    <xf numFmtId="0" fontId="10" fillId="0" borderId="16" xfId="0" applyFont="1" applyFill="1" applyBorder="1" applyAlignment="1">
      <alignment horizontal="left" vertical="center" wrapText="1"/>
    </xf>
    <xf numFmtId="0" fontId="10" fillId="0" borderId="24" xfId="0" applyFont="1" applyFill="1" applyBorder="1" applyAlignment="1">
      <alignment horizontal="left" vertical="center" wrapText="1"/>
    </xf>
    <xf numFmtId="172" fontId="7" fillId="81" borderId="10" xfId="0" applyNumberFormat="1" applyFont="1" applyFill="1" applyBorder="1" applyAlignment="1">
      <alignment horizontal="center" vertical="center"/>
    </xf>
    <xf numFmtId="49" fontId="8" fillId="53" borderId="10" xfId="0" applyNumberFormat="1" applyFont="1" applyFill="1" applyBorder="1" applyAlignment="1">
      <alignment horizontal="left" vertical="top" wrapText="1"/>
    </xf>
    <xf numFmtId="172" fontId="7" fillId="40" borderId="10" xfId="0" applyNumberFormat="1" applyFont="1" applyFill="1" applyBorder="1" applyAlignment="1">
      <alignment horizontal="center" vertical="center" wrapText="1"/>
    </xf>
    <xf numFmtId="172" fontId="7" fillId="40" borderId="12" xfId="0" applyNumberFormat="1" applyFont="1" applyFill="1" applyBorder="1" applyAlignment="1">
      <alignment horizontal="center" vertical="center" wrapText="1"/>
    </xf>
    <xf numFmtId="0" fontId="9" fillId="89" borderId="18" xfId="0" applyFont="1" applyFill="1" applyBorder="1" applyAlignment="1">
      <alignment horizontal="left" vertical="center" wrapText="1"/>
    </xf>
    <xf numFmtId="0" fontId="9" fillId="89" borderId="19" xfId="0" applyFont="1" applyFill="1" applyBorder="1" applyAlignment="1">
      <alignment horizontal="left" vertical="center" wrapText="1"/>
    </xf>
    <xf numFmtId="0" fontId="9" fillId="89" borderId="13" xfId="0" applyFont="1" applyFill="1" applyBorder="1" applyAlignment="1">
      <alignment horizontal="left" vertical="center" wrapText="1"/>
    </xf>
    <xf numFmtId="49" fontId="9" fillId="90" borderId="18" xfId="0" applyNumberFormat="1" applyFont="1" applyFill="1" applyBorder="1" applyAlignment="1">
      <alignment horizontal="left" vertical="center" wrapText="1"/>
    </xf>
    <xf numFmtId="49" fontId="9" fillId="90" borderId="19" xfId="0" applyNumberFormat="1" applyFont="1" applyFill="1" applyBorder="1" applyAlignment="1">
      <alignment horizontal="left" vertical="center" wrapText="1"/>
    </xf>
    <xf numFmtId="49" fontId="9" fillId="90" borderId="13" xfId="0" applyNumberFormat="1" applyFont="1" applyFill="1" applyBorder="1" applyAlignment="1">
      <alignment horizontal="left" vertical="center" wrapText="1"/>
    </xf>
    <xf numFmtId="49" fontId="8" fillId="37" borderId="10" xfId="0" applyNumberFormat="1" applyFont="1" applyFill="1" applyBorder="1" applyAlignment="1">
      <alignment horizontal="center"/>
    </xf>
    <xf numFmtId="49" fontId="7" fillId="35" borderId="33" xfId="0" applyNumberFormat="1" applyFont="1" applyFill="1" applyBorder="1" applyAlignment="1">
      <alignment horizontal="center" vertical="center" wrapText="1"/>
    </xf>
    <xf numFmtId="49" fontId="10" fillId="35" borderId="35" xfId="0" applyNumberFormat="1" applyFont="1" applyFill="1" applyBorder="1" applyAlignment="1">
      <alignment horizontal="center" vertical="center" wrapText="1"/>
    </xf>
    <xf numFmtId="49" fontId="10" fillId="35" borderId="32" xfId="0" applyNumberFormat="1" applyFont="1" applyFill="1" applyBorder="1" applyAlignment="1">
      <alignment horizontal="center" vertical="center" wrapText="1"/>
    </xf>
    <xf numFmtId="49" fontId="8" fillId="53" borderId="10" xfId="0" applyNumberFormat="1" applyFont="1" applyFill="1" applyBorder="1" applyAlignment="1">
      <alignment horizontal="center" vertical="center"/>
    </xf>
    <xf numFmtId="49" fontId="8" fillId="58" borderId="10" xfId="0" applyNumberFormat="1" applyFont="1" applyFill="1" applyBorder="1" applyAlignment="1">
      <alignment horizontal="center" vertical="center"/>
    </xf>
    <xf numFmtId="49" fontId="9" fillId="35" borderId="10"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172" fontId="7" fillId="35" borderId="10" xfId="0" applyNumberFormat="1" applyFont="1" applyFill="1" applyBorder="1" applyAlignment="1">
      <alignment horizontal="center" vertical="center" wrapText="1"/>
    </xf>
    <xf numFmtId="172" fontId="7" fillId="35" borderId="12" xfId="0" applyNumberFormat="1" applyFont="1" applyFill="1" applyBorder="1" applyAlignment="1">
      <alignment horizontal="center" vertical="center" wrapText="1"/>
    </xf>
    <xf numFmtId="0" fontId="7" fillId="40" borderId="33" xfId="0" applyFont="1" applyFill="1" applyBorder="1" applyAlignment="1">
      <alignment horizontal="left" vertical="center" wrapText="1"/>
    </xf>
    <xf numFmtId="0" fontId="7" fillId="40" borderId="15" xfId="0" applyFont="1" applyFill="1" applyBorder="1" applyAlignment="1">
      <alignment horizontal="left" vertical="center" wrapText="1"/>
    </xf>
    <xf numFmtId="49" fontId="7" fillId="0" borderId="12" xfId="0" applyNumberFormat="1" applyFont="1" applyBorder="1" applyAlignment="1">
      <alignment horizontal="center" vertical="center"/>
    </xf>
    <xf numFmtId="49" fontId="8" fillId="35" borderId="10" xfId="0" applyNumberFormat="1" applyFont="1" applyFill="1" applyBorder="1" applyAlignment="1">
      <alignment horizontal="center" vertical="center"/>
    </xf>
    <xf numFmtId="0" fontId="7" fillId="0" borderId="10" xfId="40" applyFont="1" applyFill="1" applyBorder="1" applyAlignment="1">
      <alignment horizontal="center" vertical="center" wrapText="1"/>
      <protection/>
    </xf>
    <xf numFmtId="49" fontId="7" fillId="0" borderId="33"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8" fillId="39" borderId="27" xfId="0" applyFont="1" applyFill="1" applyBorder="1" applyAlignment="1">
      <alignment horizontal="center"/>
    </xf>
    <xf numFmtId="0" fontId="8" fillId="39" borderId="28" xfId="0" applyFont="1" applyFill="1" applyBorder="1" applyAlignment="1">
      <alignment horizontal="center"/>
    </xf>
    <xf numFmtId="0" fontId="8" fillId="39" borderId="29" xfId="0" applyFont="1" applyFill="1" applyBorder="1" applyAlignment="1">
      <alignment horizontal="center"/>
    </xf>
    <xf numFmtId="177" fontId="10" fillId="0" borderId="25" xfId="0" applyNumberFormat="1" applyFont="1" applyFill="1" applyBorder="1" applyAlignment="1">
      <alignment horizontal="center" vertical="center" wrapText="1"/>
    </xf>
    <xf numFmtId="177" fontId="10" fillId="0" borderId="32" xfId="0" applyNumberFormat="1" applyFont="1" applyFill="1" applyBorder="1" applyAlignment="1">
      <alignment horizontal="center" vertical="center" wrapText="1"/>
    </xf>
    <xf numFmtId="0" fontId="10" fillId="0" borderId="4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49" fontId="7" fillId="35" borderId="10" xfId="0" applyNumberFormat="1" applyFont="1" applyFill="1" applyBorder="1" applyAlignment="1">
      <alignment horizontal="center" vertical="center"/>
    </xf>
    <xf numFmtId="0" fontId="10" fillId="0" borderId="10" xfId="0" applyFont="1" applyBorder="1" applyAlignment="1">
      <alignment horizontal="left" vertical="top" wrapText="1"/>
    </xf>
    <xf numFmtId="0" fontId="7" fillId="54" borderId="12" xfId="0" applyFont="1" applyFill="1" applyBorder="1" applyAlignment="1">
      <alignment horizontal="left" vertical="center" wrapText="1"/>
    </xf>
    <xf numFmtId="0" fontId="7" fillId="54" borderId="15" xfId="0" applyFont="1" applyFill="1" applyBorder="1" applyAlignment="1">
      <alignment horizontal="left" vertical="center" wrapText="1"/>
    </xf>
    <xf numFmtId="49" fontId="8" fillId="58" borderId="10" xfId="0" applyNumberFormat="1" applyFont="1" applyFill="1" applyBorder="1" applyAlignment="1">
      <alignment horizontal="left" vertical="top"/>
    </xf>
    <xf numFmtId="49" fontId="7" fillId="40" borderId="12" xfId="0" applyNumberFormat="1" applyFont="1" applyFill="1" applyBorder="1" applyAlignment="1">
      <alignment horizontal="center" vertical="center" wrapText="1"/>
    </xf>
    <xf numFmtId="49" fontId="7" fillId="40" borderId="33" xfId="0" applyNumberFormat="1" applyFont="1" applyFill="1" applyBorder="1" applyAlignment="1">
      <alignment horizontal="center" vertical="center" wrapText="1"/>
    </xf>
    <xf numFmtId="49" fontId="7" fillId="40" borderId="15"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top" wrapText="1"/>
    </xf>
    <xf numFmtId="0" fontId="7" fillId="34" borderId="10" xfId="0" applyFont="1" applyFill="1" applyBorder="1" applyAlignment="1">
      <alignment horizontal="left" vertical="center" wrapText="1"/>
    </xf>
    <xf numFmtId="0" fontId="10" fillId="40" borderId="10" xfId="0" applyFont="1" applyFill="1" applyBorder="1" applyAlignment="1">
      <alignment horizontal="center" vertical="center"/>
    </xf>
    <xf numFmtId="0" fontId="10" fillId="39" borderId="10" xfId="0" applyFont="1" applyFill="1" applyBorder="1" applyAlignment="1">
      <alignment horizontal="center" vertical="center"/>
    </xf>
    <xf numFmtId="0" fontId="7" fillId="35" borderId="10" xfId="0" applyFont="1" applyFill="1" applyBorder="1" applyAlignment="1">
      <alignment horizontal="center" vertical="center"/>
    </xf>
    <xf numFmtId="49" fontId="10" fillId="35" borderId="10" xfId="0" applyNumberFormat="1" applyFont="1" applyFill="1" applyBorder="1" applyAlignment="1">
      <alignment horizontal="center" vertical="center" wrapText="1"/>
    </xf>
    <xf numFmtId="49" fontId="7" fillId="54" borderId="12" xfId="0" applyNumberFormat="1" applyFont="1" applyFill="1" applyBorder="1" applyAlignment="1">
      <alignment horizontal="center" vertical="center"/>
    </xf>
    <xf numFmtId="49" fontId="7" fillId="54" borderId="15" xfId="0" applyNumberFormat="1" applyFont="1" applyFill="1" applyBorder="1" applyAlignment="1">
      <alignment horizontal="center" vertical="center"/>
    </xf>
    <xf numFmtId="0" fontId="7" fillId="54" borderId="12" xfId="0" applyFont="1" applyFill="1" applyBorder="1" applyAlignment="1">
      <alignment horizontal="center" vertical="center" wrapText="1"/>
    </xf>
    <xf numFmtId="0" fontId="7" fillId="54" borderId="15"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24" xfId="0" applyFont="1" applyFill="1" applyBorder="1" applyAlignment="1">
      <alignment horizontal="left" vertical="top" wrapText="1"/>
    </xf>
    <xf numFmtId="0" fontId="7" fillId="35" borderId="12" xfId="0" applyFont="1" applyFill="1" applyBorder="1" applyAlignment="1">
      <alignment horizontal="center"/>
    </xf>
    <xf numFmtId="0" fontId="4" fillId="40" borderId="55" xfId="0" applyFont="1" applyFill="1" applyBorder="1" applyAlignment="1">
      <alignment horizontal="left" vertical="center" wrapText="1"/>
    </xf>
    <xf numFmtId="0" fontId="4" fillId="40" borderId="70" xfId="0" applyFont="1" applyFill="1" applyBorder="1" applyAlignment="1">
      <alignment horizontal="left" vertical="center" wrapText="1"/>
    </xf>
    <xf numFmtId="177" fontId="10" fillId="35" borderId="16" xfId="0" applyNumberFormat="1" applyFont="1" applyFill="1" applyBorder="1" applyAlignment="1">
      <alignment horizontal="center" vertical="top" wrapText="1"/>
    </xf>
    <xf numFmtId="177" fontId="10" fillId="35" borderId="24" xfId="0" applyNumberFormat="1" applyFont="1" applyFill="1" applyBorder="1" applyAlignment="1">
      <alignment horizontal="center" vertical="top" wrapText="1"/>
    </xf>
    <xf numFmtId="177" fontId="10" fillId="40" borderId="10" xfId="0" applyNumberFormat="1" applyFont="1" applyFill="1" applyBorder="1" applyAlignment="1">
      <alignment horizontal="left" vertical="center" wrapText="1"/>
    </xf>
    <xf numFmtId="49" fontId="8" fillId="58" borderId="17" xfId="0" applyNumberFormat="1" applyFont="1" applyFill="1" applyBorder="1" applyAlignment="1">
      <alignment horizontal="center" vertical="center"/>
    </xf>
    <xf numFmtId="49" fontId="8" fillId="53" borderId="17" xfId="0" applyNumberFormat="1" applyFont="1" applyFill="1" applyBorder="1" applyAlignment="1">
      <alignment horizontal="center" vertical="center"/>
    </xf>
    <xf numFmtId="49" fontId="9" fillId="61" borderId="18" xfId="0" applyNumberFormat="1" applyFont="1" applyFill="1" applyBorder="1" applyAlignment="1">
      <alignment horizontal="left" vertical="top"/>
    </xf>
    <xf numFmtId="49" fontId="9" fillId="61" borderId="19" xfId="0" applyNumberFormat="1" applyFont="1" applyFill="1" applyBorder="1" applyAlignment="1">
      <alignment horizontal="left" vertical="top"/>
    </xf>
    <xf numFmtId="49" fontId="9" fillId="61" borderId="13" xfId="0" applyNumberFormat="1" applyFont="1" applyFill="1" applyBorder="1" applyAlignment="1">
      <alignment horizontal="left" vertical="top"/>
    </xf>
    <xf numFmtId="0" fontId="27" fillId="0" borderId="16" xfId="0" applyFont="1" applyFill="1" applyBorder="1" applyAlignment="1">
      <alignment horizontal="center" vertical="top" wrapText="1"/>
    </xf>
    <xf numFmtId="0" fontId="27" fillId="0" borderId="24" xfId="0" applyFont="1" applyFill="1" applyBorder="1" applyAlignment="1">
      <alignment horizontal="center" vertical="top" wrapText="1"/>
    </xf>
    <xf numFmtId="0" fontId="7" fillId="40" borderId="43" xfId="0" applyFont="1" applyFill="1" applyBorder="1" applyAlignment="1">
      <alignment horizontal="left" vertical="top" wrapText="1"/>
    </xf>
    <xf numFmtId="0" fontId="7" fillId="40" borderId="66" xfId="0" applyFont="1" applyFill="1" applyBorder="1" applyAlignment="1">
      <alignment horizontal="left" vertical="top" wrapText="1"/>
    </xf>
    <xf numFmtId="0" fontId="7" fillId="40" borderId="67" xfId="0" applyFont="1" applyFill="1" applyBorder="1" applyAlignment="1">
      <alignment horizontal="left" vertical="top" wrapText="1"/>
    </xf>
    <xf numFmtId="177" fontId="27" fillId="0" borderId="16" xfId="0" applyNumberFormat="1" applyFont="1" applyFill="1" applyBorder="1" applyAlignment="1">
      <alignment horizontal="center" vertical="top" wrapText="1"/>
    </xf>
    <xf numFmtId="177" fontId="27" fillId="0" borderId="24" xfId="0" applyNumberFormat="1" applyFont="1" applyFill="1" applyBorder="1" applyAlignment="1">
      <alignment horizontal="center" vertical="top" wrapText="1"/>
    </xf>
    <xf numFmtId="0" fontId="7" fillId="35" borderId="43" xfId="0" applyFont="1" applyFill="1" applyBorder="1" applyAlignment="1">
      <alignment horizontal="left" vertical="top" wrapText="1"/>
    </xf>
    <xf numFmtId="0" fontId="7" fillId="35" borderId="67" xfId="0" applyFont="1" applyFill="1" applyBorder="1" applyAlignment="1">
      <alignment horizontal="left" vertical="top"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7" fillId="49" borderId="26" xfId="0" applyFont="1" applyFill="1" applyBorder="1" applyAlignment="1">
      <alignment horizontal="center"/>
    </xf>
    <xf numFmtId="0" fontId="7" fillId="49" borderId="20" xfId="0" applyFont="1" applyFill="1" applyBorder="1" applyAlignment="1">
      <alignment horizontal="center"/>
    </xf>
    <xf numFmtId="0" fontId="7" fillId="49" borderId="21" xfId="0" applyFont="1" applyFill="1" applyBorder="1" applyAlignment="1">
      <alignment horizontal="center"/>
    </xf>
    <xf numFmtId="0" fontId="10" fillId="0" borderId="12" xfId="0" applyFont="1" applyBorder="1" applyAlignment="1">
      <alignment horizontal="center"/>
    </xf>
    <xf numFmtId="0" fontId="10" fillId="0" borderId="15" xfId="0" applyFont="1" applyBorder="1" applyAlignment="1">
      <alignment horizont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0" fillId="37" borderId="30" xfId="0" applyFont="1" applyFill="1" applyBorder="1" applyAlignment="1">
      <alignment horizontal="center" vertical="center" wrapText="1"/>
    </xf>
    <xf numFmtId="0" fontId="10" fillId="37" borderId="60" xfId="0" applyFont="1" applyFill="1" applyBorder="1" applyAlignment="1">
      <alignment horizontal="center" vertical="center" wrapText="1"/>
    </xf>
    <xf numFmtId="49" fontId="7" fillId="35" borderId="12" xfId="0" applyNumberFormat="1" applyFont="1" applyFill="1" applyBorder="1" applyAlignment="1">
      <alignment horizontal="center" vertical="center"/>
    </xf>
    <xf numFmtId="0" fontId="10" fillId="0" borderId="16"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top" wrapText="1"/>
    </xf>
    <xf numFmtId="0" fontId="10" fillId="0" borderId="15" xfId="0" applyFont="1" applyBorder="1" applyAlignment="1">
      <alignment horizontal="center" vertical="top" wrapText="1"/>
    </xf>
    <xf numFmtId="0" fontId="10" fillId="0" borderId="17" xfId="0" applyFont="1" applyFill="1" applyBorder="1" applyAlignment="1">
      <alignment horizontal="left" vertical="top" wrapText="1"/>
    </xf>
    <xf numFmtId="0" fontId="10" fillId="0" borderId="71" xfId="0" applyFont="1" applyFill="1" applyBorder="1" applyAlignment="1">
      <alignment horizontal="left" vertical="top" wrapText="1"/>
    </xf>
    <xf numFmtId="177" fontId="10" fillId="35" borderId="42" xfId="0" applyNumberFormat="1" applyFont="1" applyFill="1" applyBorder="1" applyAlignment="1">
      <alignment horizontal="center" vertical="top" wrapText="1"/>
    </xf>
    <xf numFmtId="177" fontId="10" fillId="35" borderId="65" xfId="0" applyNumberFormat="1" applyFont="1" applyFill="1" applyBorder="1" applyAlignment="1">
      <alignment horizontal="center" vertical="top" wrapText="1"/>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5" xfId="0" applyFont="1" applyFill="1" applyBorder="1" applyAlignment="1">
      <alignment horizontal="center" vertical="center"/>
    </xf>
    <xf numFmtId="172" fontId="7" fillId="0" borderId="12" xfId="40" applyNumberFormat="1" applyFont="1" applyFill="1" applyBorder="1" applyAlignment="1" applyProtection="1">
      <alignment horizontal="center" vertical="center" wrapText="1"/>
      <protection locked="0"/>
    </xf>
    <xf numFmtId="172" fontId="7" fillId="0" borderId="33" xfId="40" applyNumberFormat="1" applyFont="1" applyFill="1" applyBorder="1" applyAlignment="1" applyProtection="1">
      <alignment horizontal="center" vertical="center" wrapText="1"/>
      <protection locked="0"/>
    </xf>
    <xf numFmtId="172" fontId="7" fillId="0" borderId="15" xfId="40" applyNumberFormat="1" applyFont="1" applyFill="1" applyBorder="1" applyAlignment="1" applyProtection="1">
      <alignment horizontal="center" vertical="center" wrapText="1"/>
      <protection locked="0"/>
    </xf>
    <xf numFmtId="172" fontId="7" fillId="51" borderId="12" xfId="40" applyNumberFormat="1" applyFont="1" applyFill="1" applyBorder="1" applyAlignment="1" applyProtection="1">
      <alignment horizontal="center" vertical="center" wrapText="1"/>
      <protection locked="0"/>
    </xf>
    <xf numFmtId="172" fontId="7" fillId="51" borderId="33" xfId="40" applyNumberFormat="1" applyFont="1" applyFill="1" applyBorder="1" applyAlignment="1" applyProtection="1">
      <alignment horizontal="center" vertical="center" wrapText="1"/>
      <protection locked="0"/>
    </xf>
    <xf numFmtId="172" fontId="7" fillId="51" borderId="15" xfId="40" applyNumberFormat="1" applyFont="1" applyFill="1" applyBorder="1" applyAlignment="1" applyProtection="1">
      <alignment horizontal="center" vertical="center" wrapText="1"/>
      <protection locked="0"/>
    </xf>
    <xf numFmtId="172" fontId="7" fillId="35" borderId="12" xfId="0" applyNumberFormat="1" applyFont="1" applyFill="1" applyBorder="1" applyAlignment="1">
      <alignment horizontal="center" vertical="center"/>
    </xf>
    <xf numFmtId="172" fontId="7" fillId="35" borderId="33"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0" fontId="7" fillId="40" borderId="40" xfId="0" applyFont="1" applyFill="1" applyBorder="1" applyAlignment="1">
      <alignment horizontal="left" vertical="center" wrapText="1"/>
    </xf>
    <xf numFmtId="0" fontId="7" fillId="40" borderId="64" xfId="0" applyFont="1" applyFill="1" applyBorder="1" applyAlignment="1">
      <alignment horizontal="left" vertical="center" wrapText="1"/>
    </xf>
    <xf numFmtId="0" fontId="27" fillId="35" borderId="15" xfId="0" applyFont="1" applyFill="1" applyBorder="1" applyAlignment="1">
      <alignment horizontal="left" vertical="top" wrapText="1"/>
    </xf>
    <xf numFmtId="49" fontId="10" fillId="35" borderId="25" xfId="0" applyNumberFormat="1" applyFont="1" applyFill="1" applyBorder="1" applyAlignment="1">
      <alignment horizontal="center" vertical="center"/>
    </xf>
    <xf numFmtId="49" fontId="10" fillId="35" borderId="32" xfId="0" applyNumberFormat="1" applyFont="1" applyFill="1" applyBorder="1" applyAlignment="1">
      <alignment horizontal="center" vertical="center"/>
    </xf>
    <xf numFmtId="177" fontId="10" fillId="40" borderId="10" xfId="0" applyNumberFormat="1" applyFont="1" applyFill="1" applyBorder="1" applyAlignment="1">
      <alignment horizontal="center" vertical="center" wrapText="1"/>
    </xf>
    <xf numFmtId="0" fontId="7" fillId="0" borderId="66" xfId="40" applyFont="1" applyFill="1" applyBorder="1" applyAlignment="1">
      <alignment horizontal="center" vertical="center" wrapText="1"/>
      <protection/>
    </xf>
    <xf numFmtId="172" fontId="10" fillId="0" borderId="22" xfId="0" applyNumberFormat="1" applyFont="1" applyFill="1" applyBorder="1" applyAlignment="1">
      <alignment horizontal="center" vertical="center"/>
    </xf>
    <xf numFmtId="172" fontId="10" fillId="0" borderId="68" xfId="0" applyNumberFormat="1" applyFont="1" applyFill="1" applyBorder="1" applyAlignment="1">
      <alignment horizontal="center" vertical="center"/>
    </xf>
    <xf numFmtId="0" fontId="10" fillId="40" borderId="52" xfId="0" applyFont="1" applyFill="1" applyBorder="1" applyAlignment="1">
      <alignment horizontal="left" vertical="center" wrapText="1"/>
    </xf>
    <xf numFmtId="0" fontId="10" fillId="40" borderId="60" xfId="0" applyFont="1" applyFill="1" applyBorder="1" applyAlignment="1">
      <alignment horizontal="left" vertical="center" wrapText="1"/>
    </xf>
    <xf numFmtId="0" fontId="10" fillId="0" borderId="16" xfId="0" applyFont="1" applyBorder="1" applyAlignment="1">
      <alignment horizontal="center" vertical="center" wrapText="1"/>
    </xf>
    <xf numFmtId="0" fontId="10" fillId="0" borderId="24" xfId="0" applyFont="1" applyBorder="1" applyAlignment="1">
      <alignment horizontal="center" vertical="center" wrapText="1"/>
    </xf>
    <xf numFmtId="177" fontId="10" fillId="0" borderId="22" xfId="0" applyNumberFormat="1" applyFont="1" applyFill="1" applyBorder="1" applyAlignment="1">
      <alignment horizontal="center" vertical="center" wrapText="1"/>
    </xf>
    <xf numFmtId="177" fontId="10" fillId="0" borderId="24"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6" xfId="0" applyFont="1" applyFill="1" applyBorder="1" applyAlignment="1">
      <alignment horizontal="center" vertical="center" wrapText="1"/>
    </xf>
    <xf numFmtId="177" fontId="10" fillId="0" borderId="42" xfId="0" applyNumberFormat="1" applyFont="1" applyFill="1" applyBorder="1" applyAlignment="1">
      <alignment horizontal="center" vertical="top" wrapText="1"/>
    </xf>
    <xf numFmtId="177" fontId="10" fillId="0" borderId="65" xfId="0" applyNumberFormat="1" applyFont="1" applyFill="1" applyBorder="1" applyAlignment="1">
      <alignment horizontal="center" vertical="top" wrapText="1"/>
    </xf>
    <xf numFmtId="0" fontId="10" fillId="0" borderId="42" xfId="0" applyFont="1" applyFill="1" applyBorder="1" applyAlignment="1">
      <alignment horizontal="center" vertical="top" wrapText="1"/>
    </xf>
    <xf numFmtId="0" fontId="10" fillId="0" borderId="68" xfId="0" applyFont="1" applyFill="1" applyBorder="1" applyAlignment="1">
      <alignment horizontal="center" vertical="top"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40" borderId="12" xfId="0" applyFont="1" applyFill="1" applyBorder="1" applyAlignment="1">
      <alignment horizontal="center" vertical="center"/>
    </xf>
    <xf numFmtId="0" fontId="7" fillId="40" borderId="15"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7" fillId="0" borderId="40" xfId="0" applyFont="1" applyBorder="1" applyAlignment="1">
      <alignment horizontal="left" vertical="center" wrapText="1"/>
    </xf>
    <xf numFmtId="0" fontId="7" fillId="0" borderId="64" xfId="0" applyFont="1" applyBorder="1" applyAlignment="1">
      <alignment horizontal="left" vertical="center" wrapText="1"/>
    </xf>
    <xf numFmtId="0" fontId="7" fillId="40" borderId="17" xfId="0" applyFont="1" applyFill="1" applyBorder="1" applyAlignment="1">
      <alignment horizontal="left" vertical="center" wrapText="1"/>
    </xf>
    <xf numFmtId="0" fontId="10" fillId="0" borderId="7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left" vertical="center" wrapText="1"/>
    </xf>
    <xf numFmtId="0" fontId="3" fillId="65" borderId="10" xfId="0" applyFont="1" applyFill="1" applyBorder="1" applyAlignment="1">
      <alignment horizontal="center" vertical="center" wrapText="1"/>
    </xf>
    <xf numFmtId="0" fontId="3" fillId="53" borderId="10" xfId="0" applyFont="1" applyFill="1" applyBorder="1" applyAlignment="1">
      <alignment horizontal="center" vertical="center"/>
    </xf>
    <xf numFmtId="0" fontId="2" fillId="56" borderId="18" xfId="0" applyFont="1" applyFill="1" applyBorder="1" applyAlignment="1">
      <alignment horizontal="center" vertical="center"/>
    </xf>
    <xf numFmtId="0" fontId="2" fillId="56" borderId="19" xfId="0" applyFont="1" applyFill="1" applyBorder="1" applyAlignment="1">
      <alignment horizontal="center" vertical="center"/>
    </xf>
    <xf numFmtId="0" fontId="2" fillId="56" borderId="13" xfId="0" applyFont="1" applyFill="1" applyBorder="1" applyAlignment="1">
      <alignment horizontal="center" vertical="center"/>
    </xf>
    <xf numFmtId="49" fontId="3" fillId="37" borderId="18" xfId="0" applyNumberFormat="1" applyFont="1" applyFill="1" applyBorder="1" applyAlignment="1">
      <alignment horizontal="right"/>
    </xf>
    <xf numFmtId="49" fontId="3" fillId="37" borderId="19" xfId="0" applyNumberFormat="1" applyFont="1" applyFill="1" applyBorder="1" applyAlignment="1">
      <alignment horizontal="right"/>
    </xf>
    <xf numFmtId="49" fontId="3" fillId="37" borderId="13" xfId="0" applyNumberFormat="1" applyFont="1" applyFill="1" applyBorder="1" applyAlignment="1">
      <alignment horizontal="right"/>
    </xf>
    <xf numFmtId="0" fontId="3" fillId="64" borderId="10" xfId="0" applyFont="1" applyFill="1" applyBorder="1" applyAlignment="1">
      <alignment horizontal="center"/>
    </xf>
    <xf numFmtId="0" fontId="2" fillId="56" borderId="18" xfId="0" applyFont="1" applyFill="1" applyBorder="1" applyAlignment="1">
      <alignment horizontal="center" vertical="center" wrapText="1"/>
    </xf>
    <xf numFmtId="0" fontId="2" fillId="56" borderId="19" xfId="0" applyFont="1" applyFill="1" applyBorder="1" applyAlignment="1">
      <alignment horizontal="center" vertical="center" wrapText="1"/>
    </xf>
    <xf numFmtId="0" fontId="2" fillId="56" borderId="13"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56" borderId="30" xfId="0" applyFont="1" applyFill="1" applyBorder="1" applyAlignment="1">
      <alignment horizontal="center" vertical="center" wrapText="1"/>
    </xf>
    <xf numFmtId="0" fontId="2" fillId="56" borderId="0" xfId="0" applyFont="1" applyFill="1" applyBorder="1" applyAlignment="1">
      <alignment horizontal="center" vertical="center" wrapText="1"/>
    </xf>
    <xf numFmtId="0" fontId="2" fillId="56" borderId="31" xfId="0" applyFont="1" applyFill="1" applyBorder="1" applyAlignment="1">
      <alignment horizontal="center" vertical="center" wrapText="1"/>
    </xf>
    <xf numFmtId="49" fontId="3" fillId="37" borderId="10" xfId="0" applyNumberFormat="1" applyFont="1" applyFill="1" applyBorder="1" applyAlignment="1">
      <alignment vertical="center"/>
    </xf>
    <xf numFmtId="0" fontId="3" fillId="36" borderId="10" xfId="0" applyFont="1" applyFill="1" applyBorder="1" applyAlignment="1">
      <alignment horizontal="left" vertical="center" wrapText="1"/>
    </xf>
    <xf numFmtId="0" fontId="2" fillId="0" borderId="12" xfId="0" applyFont="1" applyBorder="1" applyAlignment="1">
      <alignment horizontal="center" wrapText="1"/>
    </xf>
    <xf numFmtId="0" fontId="2" fillId="0" borderId="33" xfId="0" applyFont="1" applyBorder="1" applyAlignment="1">
      <alignment horizontal="center" wrapText="1"/>
    </xf>
    <xf numFmtId="0" fontId="2" fillId="0" borderId="15" xfId="0" applyFont="1" applyBorder="1" applyAlignment="1">
      <alignment horizontal="center" wrapText="1"/>
    </xf>
    <xf numFmtId="0" fontId="2" fillId="56" borderId="10" xfId="0" applyFont="1" applyFill="1" applyBorder="1" applyAlignment="1">
      <alignment horizontal="center" vertical="top" wrapText="1"/>
    </xf>
    <xf numFmtId="0" fontId="3" fillId="53" borderId="10" xfId="0" applyFont="1" applyFill="1" applyBorder="1" applyAlignment="1">
      <alignment horizontal="center"/>
    </xf>
    <xf numFmtId="49" fontId="2" fillId="35" borderId="10" xfId="0" applyNumberFormat="1" applyFont="1" applyFill="1" applyBorder="1" applyAlignment="1">
      <alignment vertical="top"/>
    </xf>
    <xf numFmtId="49" fontId="2" fillId="0" borderId="10" xfId="0" applyNumberFormat="1" applyFont="1" applyBorder="1" applyAlignment="1">
      <alignment horizontal="center" vertical="center"/>
    </xf>
    <xf numFmtId="0" fontId="2" fillId="0" borderId="10" xfId="0" applyFont="1" applyFill="1" applyBorder="1" applyAlignment="1">
      <alignment horizontal="left" vertical="center" wrapText="1"/>
    </xf>
    <xf numFmtId="172" fontId="2" fillId="0" borderId="12" xfId="0" applyNumberFormat="1" applyFont="1" applyBorder="1" applyAlignment="1">
      <alignment horizontal="center" vertical="center"/>
    </xf>
    <xf numFmtId="172" fontId="2" fillId="0" borderId="33" xfId="0" applyNumberFormat="1" applyFont="1" applyBorder="1" applyAlignment="1">
      <alignment horizontal="center" vertical="center"/>
    </xf>
    <xf numFmtId="172" fontId="2" fillId="0" borderId="15" xfId="0" applyNumberFormat="1" applyFont="1" applyBorder="1" applyAlignment="1">
      <alignment horizontal="center" vertical="center"/>
    </xf>
    <xf numFmtId="0" fontId="3" fillId="37" borderId="26" xfId="0" applyFont="1" applyFill="1" applyBorder="1" applyAlignment="1">
      <alignment horizontal="left" vertical="center"/>
    </xf>
    <xf numFmtId="0" fontId="3" fillId="37" borderId="20" xfId="0" applyFont="1" applyFill="1" applyBorder="1" applyAlignment="1">
      <alignment horizontal="left" vertical="center"/>
    </xf>
    <xf numFmtId="0" fontId="3" fillId="37" borderId="21" xfId="0" applyFont="1" applyFill="1" applyBorder="1" applyAlignment="1">
      <alignment horizontal="left" vertical="center"/>
    </xf>
    <xf numFmtId="0" fontId="2" fillId="0" borderId="10" xfId="0" applyFont="1" applyBorder="1" applyAlignment="1">
      <alignment horizontal="center" textRotation="90" wrapText="1"/>
    </xf>
    <xf numFmtId="0" fontId="2" fillId="0" borderId="10" xfId="0" applyFont="1" applyBorder="1" applyAlignment="1">
      <alignment horizontal="center" vertical="center" wrapText="1"/>
    </xf>
    <xf numFmtId="0" fontId="2" fillId="56" borderId="30" xfId="0" applyFont="1" applyFill="1" applyBorder="1" applyAlignment="1">
      <alignment horizontal="center" vertical="top" wrapText="1"/>
    </xf>
    <xf numFmtId="0" fontId="2" fillId="56" borderId="0" xfId="0" applyFont="1" applyFill="1" applyBorder="1" applyAlignment="1">
      <alignment horizontal="center" vertical="top" wrapText="1"/>
    </xf>
    <xf numFmtId="0" fontId="2" fillId="56" borderId="31"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Fill="1" applyBorder="1" applyAlignment="1">
      <alignment horizontal="center"/>
    </xf>
    <xf numFmtId="0" fontId="2" fillId="0" borderId="10" xfId="0" applyFont="1" applyBorder="1" applyAlignment="1">
      <alignment horizontal="center" vertical="center" textRotation="90" wrapText="1"/>
    </xf>
    <xf numFmtId="172" fontId="2" fillId="81"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3" fillId="48" borderId="10" xfId="0" applyFont="1" applyFill="1" applyBorder="1" applyAlignment="1">
      <alignment/>
    </xf>
    <xf numFmtId="49" fontId="3" fillId="36" borderId="10" xfId="0" applyNumberFormat="1" applyFont="1" applyFill="1" applyBorder="1" applyAlignment="1">
      <alignment vertical="center"/>
    </xf>
    <xf numFmtId="0" fontId="3" fillId="37" borderId="18" xfId="0" applyFont="1" applyFill="1" applyBorder="1" applyAlignment="1">
      <alignment horizontal="left"/>
    </xf>
    <xf numFmtId="0" fontId="3" fillId="37" borderId="19" xfId="0" applyFont="1" applyFill="1" applyBorder="1" applyAlignment="1">
      <alignment horizontal="left"/>
    </xf>
    <xf numFmtId="0" fontId="3" fillId="37" borderId="13" xfId="0" applyFont="1" applyFill="1" applyBorder="1" applyAlignment="1">
      <alignment horizontal="left"/>
    </xf>
    <xf numFmtId="172" fontId="2" fillId="35" borderId="10" xfId="0" applyNumberFormat="1" applyFont="1" applyFill="1" applyBorder="1" applyAlignment="1">
      <alignment horizontal="left" vertical="center" wrapText="1"/>
    </xf>
    <xf numFmtId="0" fontId="3" fillId="0" borderId="33" xfId="0" applyFont="1" applyBorder="1" applyAlignment="1">
      <alignment horizontal="center" vertical="center"/>
    </xf>
    <xf numFmtId="0" fontId="2" fillId="0" borderId="12" xfId="0" applyFont="1" applyBorder="1" applyAlignment="1">
      <alignment horizontal="center" vertical="top"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0" xfId="0" applyFont="1" applyBorder="1" applyAlignment="1">
      <alignment horizontal="left" vertical="center" textRotation="90" wrapText="1"/>
    </xf>
    <xf numFmtId="49" fontId="3" fillId="37" borderId="30" xfId="0" applyNumberFormat="1" applyFont="1" applyFill="1" applyBorder="1" applyAlignment="1">
      <alignment horizontal="left"/>
    </xf>
    <xf numFmtId="49" fontId="3" fillId="37" borderId="0" xfId="0" applyNumberFormat="1" applyFont="1" applyFill="1" applyBorder="1" applyAlignment="1">
      <alignment horizontal="left"/>
    </xf>
    <xf numFmtId="49" fontId="3" fillId="37" borderId="31" xfId="0" applyNumberFormat="1" applyFont="1" applyFill="1" applyBorder="1" applyAlignment="1">
      <alignment horizontal="left"/>
    </xf>
    <xf numFmtId="0" fontId="2" fillId="56" borderId="10" xfId="0" applyFont="1" applyFill="1" applyBorder="1" applyAlignment="1">
      <alignment horizontal="center" vertical="center" wrapText="1"/>
    </xf>
    <xf numFmtId="0" fontId="2" fillId="0" borderId="10" xfId="0" applyFont="1" applyBorder="1" applyAlignment="1">
      <alignment horizontal="left" vertical="top" wrapText="1"/>
    </xf>
    <xf numFmtId="49" fontId="3" fillId="37" borderId="18" xfId="0" applyNumberFormat="1" applyFont="1" applyFill="1" applyBorder="1" applyAlignment="1">
      <alignment horizontal="right" vertical="center"/>
    </xf>
    <xf numFmtId="49" fontId="3" fillId="37" borderId="19" xfId="0" applyNumberFormat="1" applyFont="1" applyFill="1" applyBorder="1" applyAlignment="1">
      <alignment horizontal="right" vertical="center"/>
    </xf>
    <xf numFmtId="49" fontId="3" fillId="37" borderId="13" xfId="0" applyNumberFormat="1" applyFont="1" applyFill="1" applyBorder="1" applyAlignment="1">
      <alignment horizontal="right" vertical="center"/>
    </xf>
    <xf numFmtId="0" fontId="3" fillId="37" borderId="10" xfId="0" applyFont="1" applyFill="1" applyBorder="1" applyAlignment="1">
      <alignment horizontal="center"/>
    </xf>
    <xf numFmtId="49" fontId="3" fillId="36" borderId="18" xfId="0" applyNumberFormat="1" applyFont="1" applyFill="1" applyBorder="1" applyAlignment="1">
      <alignment horizontal="right"/>
    </xf>
    <xf numFmtId="49" fontId="3" fillId="36" borderId="19" xfId="0" applyNumberFormat="1" applyFont="1" applyFill="1" applyBorder="1" applyAlignment="1">
      <alignment horizontal="right"/>
    </xf>
    <xf numFmtId="49" fontId="3" fillId="36" borderId="13" xfId="0" applyNumberFormat="1" applyFont="1" applyFill="1" applyBorder="1" applyAlignment="1">
      <alignment horizontal="right"/>
    </xf>
    <xf numFmtId="0" fontId="3" fillId="64" borderId="10" xfId="0"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33" xfId="0" applyNumberFormat="1" applyFont="1" applyFill="1" applyBorder="1" applyAlignment="1">
      <alignment horizontal="center" vertical="center"/>
    </xf>
    <xf numFmtId="0" fontId="2" fillId="56" borderId="10" xfId="0" applyFont="1" applyFill="1" applyBorder="1" applyAlignment="1">
      <alignment horizontal="center" vertical="center"/>
    </xf>
    <xf numFmtId="49" fontId="3" fillId="37" borderId="10" xfId="0" applyNumberFormat="1" applyFont="1" applyFill="1" applyBorder="1" applyAlignment="1">
      <alignment horizontal="right" vertical="center"/>
    </xf>
    <xf numFmtId="49" fontId="2" fillId="35" borderId="10" xfId="0" applyNumberFormat="1" applyFont="1" applyFill="1" applyBorder="1" applyAlignment="1">
      <alignment horizontal="center" vertical="top"/>
    </xf>
    <xf numFmtId="49" fontId="3" fillId="35" borderId="12" xfId="0" applyNumberFormat="1" applyFont="1" applyFill="1" applyBorder="1" applyAlignment="1">
      <alignment horizontal="center" vertical="center"/>
    </xf>
    <xf numFmtId="49" fontId="3" fillId="35" borderId="33" xfId="0" applyNumberFormat="1" applyFont="1" applyFill="1" applyBorder="1" applyAlignment="1">
      <alignment horizontal="center" vertical="center"/>
    </xf>
    <xf numFmtId="49" fontId="3" fillId="48" borderId="18" xfId="0" applyNumberFormat="1" applyFont="1" applyFill="1" applyBorder="1" applyAlignment="1">
      <alignment horizontal="right" vertical="center"/>
    </xf>
    <xf numFmtId="49" fontId="3" fillId="48" borderId="19" xfId="0" applyNumberFormat="1" applyFont="1" applyFill="1" applyBorder="1" applyAlignment="1">
      <alignment horizontal="right" vertical="center"/>
    </xf>
    <xf numFmtId="49" fontId="3" fillId="36" borderId="10" xfId="0" applyNumberFormat="1" applyFont="1" applyFill="1" applyBorder="1" applyAlignment="1">
      <alignment horizontal="right" vertical="center"/>
    </xf>
    <xf numFmtId="49" fontId="2" fillId="35" borderId="10" xfId="0" applyNumberFormat="1" applyFont="1" applyFill="1" applyBorder="1" applyAlignment="1">
      <alignment horizontal="left" vertical="top" wrapText="1"/>
    </xf>
    <xf numFmtId="49" fontId="2" fillId="35" borderId="12" xfId="0" applyNumberFormat="1" applyFont="1" applyFill="1" applyBorder="1" applyAlignment="1">
      <alignment horizontal="left" vertical="center" wrapText="1"/>
    </xf>
    <xf numFmtId="49" fontId="2" fillId="35" borderId="33" xfId="0" applyNumberFormat="1" applyFont="1" applyFill="1" applyBorder="1" applyAlignment="1">
      <alignment horizontal="left" vertical="center" wrapText="1"/>
    </xf>
    <xf numFmtId="49" fontId="3" fillId="36" borderId="26" xfId="0" applyNumberFormat="1" applyFont="1" applyFill="1" applyBorder="1" applyAlignment="1">
      <alignment horizontal="center" vertical="top"/>
    </xf>
    <xf numFmtId="49" fontId="3" fillId="36" borderId="27" xfId="0" applyNumberFormat="1" applyFont="1" applyFill="1" applyBorder="1" applyAlignment="1">
      <alignment horizontal="center" vertical="top"/>
    </xf>
    <xf numFmtId="49" fontId="3" fillId="35" borderId="12" xfId="0" applyNumberFormat="1" applyFont="1" applyFill="1" applyBorder="1" applyAlignment="1">
      <alignment horizontal="center" vertical="top"/>
    </xf>
    <xf numFmtId="49" fontId="3" fillId="35" borderId="33" xfId="0" applyNumberFormat="1" applyFont="1" applyFill="1" applyBorder="1" applyAlignment="1">
      <alignment horizontal="center" vertical="top"/>
    </xf>
    <xf numFmtId="49" fontId="3" fillId="35" borderId="15" xfId="0" applyNumberFormat="1" applyFont="1" applyFill="1" applyBorder="1" applyAlignment="1">
      <alignment horizontal="center" vertical="top"/>
    </xf>
    <xf numFmtId="49" fontId="2" fillId="35" borderId="12" xfId="0" applyNumberFormat="1" applyFont="1" applyFill="1" applyBorder="1" applyAlignment="1">
      <alignment horizontal="center" vertical="top"/>
    </xf>
    <xf numFmtId="49" fontId="2" fillId="35" borderId="33" xfId="0" applyNumberFormat="1" applyFont="1" applyFill="1" applyBorder="1" applyAlignment="1">
      <alignment horizontal="center" vertical="top"/>
    </xf>
    <xf numFmtId="49" fontId="2" fillId="35" borderId="15" xfId="0" applyNumberFormat="1"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15" xfId="0" applyFont="1" applyFill="1" applyBorder="1" applyAlignment="1">
      <alignment horizontal="center" vertical="top" wrapText="1"/>
    </xf>
    <xf numFmtId="0" fontId="6" fillId="40" borderId="16" xfId="0" applyFont="1" applyFill="1" applyBorder="1" applyAlignment="1">
      <alignment horizontal="center" vertical="top" wrapText="1"/>
    </xf>
    <xf numFmtId="0" fontId="6" fillId="40" borderId="24" xfId="0" applyFont="1" applyFill="1" applyBorder="1" applyAlignment="1">
      <alignment horizontal="center" vertical="top" wrapText="1"/>
    </xf>
    <xf numFmtId="0" fontId="6" fillId="39" borderId="16" xfId="0" applyFont="1" applyFill="1" applyBorder="1" applyAlignment="1">
      <alignment horizontal="center" vertical="top" wrapText="1"/>
    </xf>
    <xf numFmtId="0" fontId="6" fillId="39" borderId="24" xfId="0" applyFont="1" applyFill="1" applyBorder="1" applyAlignment="1">
      <alignment horizontal="center" vertical="top" wrapText="1"/>
    </xf>
    <xf numFmtId="0" fontId="2" fillId="35" borderId="10" xfId="0" applyFont="1" applyFill="1" applyBorder="1" applyAlignment="1">
      <alignment horizontal="left" vertical="center" wrapText="1"/>
    </xf>
    <xf numFmtId="49" fontId="3" fillId="37" borderId="10" xfId="0" applyNumberFormat="1" applyFont="1" applyFill="1" applyBorder="1" applyAlignment="1">
      <alignment horizontal="left" vertical="center"/>
    </xf>
    <xf numFmtId="0" fontId="3" fillId="36" borderId="18" xfId="0" applyFont="1" applyFill="1" applyBorder="1" applyAlignment="1">
      <alignment horizontal="left"/>
    </xf>
    <xf numFmtId="0" fontId="3" fillId="36" borderId="19" xfId="0" applyFont="1" applyFill="1" applyBorder="1" applyAlignment="1">
      <alignment horizontal="left"/>
    </xf>
    <xf numFmtId="0" fontId="3" fillId="36" borderId="13" xfId="0" applyFont="1" applyFill="1" applyBorder="1" applyAlignment="1">
      <alignment horizontal="left"/>
    </xf>
    <xf numFmtId="172" fontId="2" fillId="54" borderId="12" xfId="0" applyNumberFormat="1" applyFont="1" applyFill="1" applyBorder="1" applyAlignment="1">
      <alignment horizontal="center" vertical="center"/>
    </xf>
    <xf numFmtId="172" fontId="2" fillId="54" borderId="33" xfId="0" applyNumberFormat="1" applyFont="1" applyFill="1" applyBorder="1" applyAlignment="1">
      <alignment horizontal="center" vertical="center"/>
    </xf>
    <xf numFmtId="172" fontId="2" fillId="54" borderId="15" xfId="0" applyNumberFormat="1" applyFont="1" applyFill="1" applyBorder="1" applyAlignment="1">
      <alignment horizontal="center" vertical="center"/>
    </xf>
    <xf numFmtId="49" fontId="3" fillId="35" borderId="15" xfId="0" applyNumberFormat="1" applyFont="1" applyFill="1" applyBorder="1" applyAlignment="1">
      <alignment horizontal="center" vertical="center"/>
    </xf>
    <xf numFmtId="0" fontId="2" fillId="54" borderId="12" xfId="0" applyFont="1" applyFill="1" applyBorder="1" applyAlignment="1">
      <alignment horizontal="center" vertical="top" wrapText="1"/>
    </xf>
    <xf numFmtId="0" fontId="2" fillId="54" borderId="33" xfId="0" applyFont="1" applyFill="1" applyBorder="1" applyAlignment="1">
      <alignment horizontal="center" vertical="top" wrapText="1"/>
    </xf>
    <xf numFmtId="0" fontId="2" fillId="54" borderId="15" xfId="0" applyFont="1" applyFill="1" applyBorder="1" applyAlignment="1">
      <alignment horizontal="center" vertical="top" wrapText="1"/>
    </xf>
    <xf numFmtId="172" fontId="3" fillId="54" borderId="12" xfId="0" applyNumberFormat="1" applyFont="1" applyFill="1" applyBorder="1" applyAlignment="1">
      <alignment horizontal="center" vertical="center"/>
    </xf>
    <xf numFmtId="172" fontId="3" fillId="54" borderId="33" xfId="0" applyNumberFormat="1" applyFont="1" applyFill="1" applyBorder="1" applyAlignment="1">
      <alignment horizontal="center" vertical="center"/>
    </xf>
    <xf numFmtId="172" fontId="3" fillId="54" borderId="15" xfId="0" applyNumberFormat="1" applyFont="1" applyFill="1" applyBorder="1" applyAlignment="1">
      <alignment horizontal="center" vertical="center"/>
    </xf>
    <xf numFmtId="0" fontId="4" fillId="54" borderId="12" xfId="0" applyFont="1" applyFill="1" applyBorder="1" applyAlignment="1">
      <alignment horizontal="left" vertical="top" wrapText="1"/>
    </xf>
    <xf numFmtId="0" fontId="4" fillId="54" borderId="15" xfId="0" applyFont="1" applyFill="1" applyBorder="1" applyAlignment="1">
      <alignment horizontal="left" vertical="top" wrapText="1"/>
    </xf>
    <xf numFmtId="0" fontId="3" fillId="54" borderId="12" xfId="0" applyFont="1" applyFill="1" applyBorder="1" applyAlignment="1">
      <alignment horizontal="center" vertical="center"/>
    </xf>
    <xf numFmtId="0" fontId="3" fillId="54" borderId="33" xfId="0" applyFont="1" applyFill="1" applyBorder="1" applyAlignment="1">
      <alignment horizontal="center" vertical="center"/>
    </xf>
    <xf numFmtId="0" fontId="3" fillId="54" borderId="15" xfId="0" applyFont="1" applyFill="1" applyBorder="1" applyAlignment="1">
      <alignment horizontal="center" vertical="center"/>
    </xf>
    <xf numFmtId="0" fontId="4"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15" xfId="0" applyFont="1" applyBorder="1" applyAlignment="1">
      <alignment horizontal="left" vertical="center" wrapText="1"/>
    </xf>
    <xf numFmtId="0" fontId="2" fillId="35" borderId="1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1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33" xfId="0" applyFont="1" applyFill="1" applyBorder="1" applyAlignment="1">
      <alignment horizontal="center" vertical="center"/>
    </xf>
    <xf numFmtId="0" fontId="2" fillId="37" borderId="15"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0" borderId="10" xfId="0" applyFont="1" applyBorder="1" applyAlignment="1">
      <alignment horizontal="center" vertical="center" wrapText="1"/>
    </xf>
    <xf numFmtId="0" fontId="6" fillId="37" borderId="10" xfId="0"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49" borderId="10" xfId="0" applyFont="1" applyFill="1" applyBorder="1" applyAlignment="1">
      <alignment horizontal="center" vertical="top"/>
    </xf>
    <xf numFmtId="0" fontId="2" fillId="49" borderId="10" xfId="0" applyFont="1" applyFill="1" applyBorder="1" applyAlignment="1">
      <alignment horizontal="center" vertical="center"/>
    </xf>
    <xf numFmtId="0" fontId="4" fillId="35" borderId="33" xfId="0" applyFont="1" applyFill="1" applyBorder="1" applyAlignment="1">
      <alignment horizontal="left" vertical="center" wrapText="1"/>
    </xf>
    <xf numFmtId="172" fontId="2" fillId="83" borderId="12" xfId="0" applyNumberFormat="1" applyFont="1" applyFill="1" applyBorder="1" applyAlignment="1">
      <alignment horizontal="center" vertical="center"/>
    </xf>
    <xf numFmtId="172" fontId="2" fillId="34" borderId="15" xfId="0" applyNumberFormat="1" applyFont="1" applyFill="1" applyBorder="1" applyAlignment="1">
      <alignment horizontal="center" vertical="center"/>
    </xf>
    <xf numFmtId="172" fontId="2" fillId="34" borderId="33" xfId="0" applyNumberFormat="1" applyFont="1" applyFill="1" applyBorder="1" applyAlignment="1">
      <alignment horizontal="center" vertical="center"/>
    </xf>
    <xf numFmtId="172" fontId="2" fillId="34" borderId="26" xfId="0" applyNumberFormat="1" applyFont="1" applyFill="1" applyBorder="1" applyAlignment="1">
      <alignment horizontal="center" vertical="center"/>
    </xf>
    <xf numFmtId="172" fontId="2" fillId="34" borderId="30" xfId="0" applyNumberFormat="1" applyFont="1" applyFill="1" applyBorder="1" applyAlignment="1">
      <alignment horizontal="center" vertical="center"/>
    </xf>
    <xf numFmtId="172" fontId="2" fillId="34" borderId="27" xfId="0" applyNumberFormat="1" applyFont="1" applyFill="1" applyBorder="1" applyAlignment="1">
      <alignment horizontal="center" vertical="center"/>
    </xf>
    <xf numFmtId="0" fontId="2" fillId="0" borderId="10" xfId="0" applyNumberFormat="1" applyFont="1" applyBorder="1" applyAlignment="1">
      <alignment horizontal="left" vertical="center" wrapText="1"/>
    </xf>
    <xf numFmtId="172" fontId="2" fillId="35" borderId="10" xfId="0" applyNumberFormat="1" applyFont="1" applyFill="1" applyBorder="1" applyAlignment="1">
      <alignment horizontal="center" vertical="center" wrapText="1"/>
    </xf>
    <xf numFmtId="0" fontId="3" fillId="37" borderId="10" xfId="0" applyFont="1" applyFill="1" applyBorder="1" applyAlignment="1">
      <alignment horizontal="left" vertical="center"/>
    </xf>
    <xf numFmtId="0" fontId="2" fillId="0" borderId="10" xfId="0" applyFont="1" applyBorder="1" applyAlignment="1">
      <alignment horizontal="justify" vertical="center"/>
    </xf>
    <xf numFmtId="0" fontId="3" fillId="36" borderId="10" xfId="0" applyFont="1" applyFill="1" applyBorder="1" applyAlignment="1">
      <alignment horizontal="left" vertical="center"/>
    </xf>
    <xf numFmtId="0" fontId="7" fillId="34" borderId="12" xfId="0" applyFont="1" applyFill="1" applyBorder="1" applyAlignment="1">
      <alignment horizontal="left" vertical="top" wrapText="1"/>
    </xf>
    <xf numFmtId="0" fontId="7" fillId="34" borderId="15" xfId="0" applyFont="1" applyFill="1" applyBorder="1" applyAlignment="1">
      <alignment horizontal="left" vertical="top" wrapText="1"/>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3" fillId="39" borderId="10" xfId="0" applyFont="1" applyFill="1" applyBorder="1" applyAlignment="1">
      <alignment horizontal="center" vertical="center"/>
    </xf>
    <xf numFmtId="0" fontId="2" fillId="49" borderId="18" xfId="0" applyFont="1" applyFill="1" applyBorder="1" applyAlignment="1">
      <alignment horizontal="center" vertical="center"/>
    </xf>
    <xf numFmtId="0" fontId="2" fillId="49" borderId="19" xfId="0" applyFont="1" applyFill="1" applyBorder="1" applyAlignment="1">
      <alignment horizontal="center" vertical="center"/>
    </xf>
    <xf numFmtId="0" fontId="2" fillId="49" borderId="13" xfId="0" applyFont="1" applyFill="1" applyBorder="1" applyAlignment="1">
      <alignment horizontal="center" vertical="center"/>
    </xf>
    <xf numFmtId="49" fontId="3" fillId="39" borderId="10" xfId="0" applyNumberFormat="1" applyFont="1" applyFill="1" applyBorder="1" applyAlignment="1">
      <alignment horizontal="right" vertical="center"/>
    </xf>
    <xf numFmtId="0" fontId="2" fillId="0" borderId="12" xfId="0" applyFont="1" applyBorder="1" applyAlignment="1">
      <alignment horizontal="left" vertical="center" wrapText="1"/>
    </xf>
    <xf numFmtId="49" fontId="3" fillId="36" borderId="10" xfId="0" applyNumberFormat="1" applyFont="1" applyFill="1" applyBorder="1" applyAlignment="1">
      <alignment horizontal="left" vertical="center"/>
    </xf>
    <xf numFmtId="49" fontId="3" fillId="41" borderId="10" xfId="0" applyNumberFormat="1" applyFont="1" applyFill="1" applyBorder="1" applyAlignment="1">
      <alignment horizontal="right" vertical="center"/>
    </xf>
    <xf numFmtId="0" fontId="3" fillId="38" borderId="10" xfId="0" applyFont="1" applyFill="1" applyBorder="1" applyAlignment="1">
      <alignment horizontal="left" vertical="center"/>
    </xf>
    <xf numFmtId="0" fontId="3" fillId="43" borderId="10" xfId="0" applyFont="1" applyFill="1" applyBorder="1" applyAlignment="1">
      <alignment horizontal="right" vertical="center"/>
    </xf>
    <xf numFmtId="0" fontId="2" fillId="41" borderId="10" xfId="0" applyFont="1" applyFill="1" applyBorder="1" applyAlignment="1">
      <alignment horizontal="center"/>
    </xf>
    <xf numFmtId="0" fontId="2" fillId="43" borderId="10" xfId="0" applyFont="1" applyFill="1" applyBorder="1" applyAlignment="1">
      <alignment horizontal="center"/>
    </xf>
    <xf numFmtId="49" fontId="3" fillId="41" borderId="10" xfId="0" applyNumberFormat="1" applyFont="1" applyFill="1" applyBorder="1" applyAlignment="1">
      <alignment horizontal="center" vertical="center"/>
    </xf>
    <xf numFmtId="49" fontId="3" fillId="39" borderId="10" xfId="0" applyNumberFormat="1" applyFont="1" applyFill="1" applyBorder="1" applyAlignment="1">
      <alignment horizontal="center" vertical="center"/>
    </xf>
    <xf numFmtId="0" fontId="3" fillId="49" borderId="18" xfId="0" applyFont="1" applyFill="1" applyBorder="1" applyAlignment="1">
      <alignment horizontal="center"/>
    </xf>
    <xf numFmtId="0" fontId="3" fillId="49" borderId="19" xfId="0" applyFont="1" applyFill="1" applyBorder="1" applyAlignment="1">
      <alignment horizontal="center"/>
    </xf>
    <xf numFmtId="0" fontId="3" fillId="49" borderId="13" xfId="0" applyFont="1" applyFill="1" applyBorder="1" applyAlignment="1">
      <alignment horizontal="center"/>
    </xf>
    <xf numFmtId="0" fontId="3" fillId="39" borderId="10" xfId="0" applyFont="1" applyFill="1" applyBorder="1" applyAlignment="1">
      <alignment horizontal="center"/>
    </xf>
    <xf numFmtId="0" fontId="2" fillId="34" borderId="10" xfId="0" applyFont="1" applyFill="1" applyBorder="1" applyAlignment="1">
      <alignment horizontal="left" vertical="center" wrapText="1"/>
    </xf>
    <xf numFmtId="0" fontId="2" fillId="56" borderId="10" xfId="0" applyFont="1" applyFill="1" applyBorder="1" applyAlignment="1">
      <alignment horizontal="center"/>
    </xf>
    <xf numFmtId="49" fontId="3" fillId="36" borderId="10" xfId="0" applyNumberFormat="1" applyFont="1" applyFill="1" applyBorder="1" applyAlignment="1">
      <alignment horizontal="center" vertical="top" wrapText="1"/>
    </xf>
    <xf numFmtId="49" fontId="3" fillId="37"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top" wrapText="1"/>
    </xf>
    <xf numFmtId="49" fontId="3" fillId="40" borderId="10" xfId="0" applyNumberFormat="1" applyFont="1" applyFill="1" applyBorder="1" applyAlignment="1">
      <alignment horizontal="center" vertical="center"/>
    </xf>
    <xf numFmtId="49" fontId="2" fillId="3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top" wrapText="1"/>
    </xf>
    <xf numFmtId="49" fontId="2" fillId="0" borderId="12"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2"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3" fillId="39" borderId="10" xfId="0"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2" fillId="0" borderId="1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72" fontId="2" fillId="0" borderId="10" xfId="0" applyNumberFormat="1" applyFont="1" applyBorder="1" applyAlignment="1">
      <alignment vertical="center" wrapText="1"/>
    </xf>
    <xf numFmtId="172" fontId="2" fillId="0" borderId="10" xfId="0" applyNumberFormat="1" applyFont="1" applyBorder="1" applyAlignment="1">
      <alignment horizontal="left" vertical="center" wrapText="1"/>
    </xf>
    <xf numFmtId="172" fontId="2" fillId="35"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172" fontId="2" fillId="0" borderId="12" xfId="0" applyNumberFormat="1" applyFont="1" applyBorder="1" applyAlignment="1">
      <alignment horizontal="center" vertical="center" wrapText="1"/>
    </xf>
    <xf numFmtId="172" fontId="2" fillId="0" borderId="33" xfId="0" applyNumberFormat="1" applyFont="1" applyBorder="1" applyAlignment="1">
      <alignment horizontal="center" vertical="center" wrapText="1"/>
    </xf>
    <xf numFmtId="172" fontId="2" fillId="0" borderId="15" xfId="0" applyNumberFormat="1" applyFont="1" applyBorder="1" applyAlignment="1">
      <alignment horizontal="center" vertical="center" wrapText="1"/>
    </xf>
    <xf numFmtId="49" fontId="3" fillId="36" borderId="10"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172" fontId="3" fillId="0" borderId="12" xfId="0" applyNumberFormat="1" applyFont="1" applyBorder="1" applyAlignment="1">
      <alignment horizontal="center" vertical="center" wrapText="1"/>
    </xf>
    <xf numFmtId="172" fontId="3" fillId="0" borderId="33" xfId="0" applyNumberFormat="1" applyFont="1" applyBorder="1" applyAlignment="1">
      <alignment horizontal="center" vertical="center" wrapText="1"/>
    </xf>
    <xf numFmtId="172" fontId="3" fillId="0" borderId="15" xfId="0" applyNumberFormat="1" applyFont="1" applyBorder="1" applyAlignment="1">
      <alignment horizontal="center" vertical="center" wrapText="1"/>
    </xf>
    <xf numFmtId="0" fontId="2" fillId="77" borderId="10" xfId="0" applyFont="1" applyFill="1" applyBorder="1" applyAlignment="1">
      <alignment horizontal="center" wrapText="1"/>
    </xf>
    <xf numFmtId="0" fontId="3" fillId="36" borderId="10" xfId="0" applyFont="1" applyFill="1" applyBorder="1" applyAlignment="1">
      <alignment vertical="center"/>
    </xf>
    <xf numFmtId="0" fontId="3" fillId="37" borderId="10" xfId="0" applyFont="1" applyFill="1" applyBorder="1" applyAlignment="1">
      <alignment vertical="center"/>
    </xf>
    <xf numFmtId="172" fontId="3" fillId="39" borderId="10" xfId="0" applyNumberFormat="1" applyFont="1" applyFill="1" applyBorder="1" applyAlignment="1">
      <alignment horizontal="right" vertical="center" wrapText="1"/>
    </xf>
    <xf numFmtId="0" fontId="3" fillId="39" borderId="10" xfId="0" applyFont="1" applyFill="1" applyBorder="1" applyAlignment="1">
      <alignment horizontal="center" wrapText="1"/>
    </xf>
    <xf numFmtId="172" fontId="2" fillId="0" borderId="26"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left" vertical="center" wrapText="1"/>
    </xf>
    <xf numFmtId="0" fontId="2" fillId="77" borderId="10" xfId="0" applyFont="1" applyFill="1" applyBorder="1" applyAlignment="1">
      <alignment horizontal="center"/>
    </xf>
    <xf numFmtId="49" fontId="3" fillId="53" borderId="10" xfId="0" applyNumberFormat="1" applyFont="1" applyFill="1" applyBorder="1" applyAlignment="1">
      <alignment horizontal="center" vertical="center"/>
    </xf>
    <xf numFmtId="49" fontId="3" fillId="42" borderId="10" xfId="0" applyNumberFormat="1" applyFont="1" applyFill="1" applyBorder="1" applyAlignment="1">
      <alignment horizontal="center" vertical="center"/>
    </xf>
    <xf numFmtId="49" fontId="3" fillId="63" borderId="10" xfId="0" applyNumberFormat="1" applyFont="1" applyFill="1" applyBorder="1" applyAlignment="1">
      <alignment horizontal="center" vertical="center"/>
    </xf>
    <xf numFmtId="49" fontId="2" fillId="63" borderId="10" xfId="0" applyNumberFormat="1" applyFont="1" applyFill="1" applyBorder="1" applyAlignment="1">
      <alignment horizontal="left" vertical="center" wrapText="1"/>
    </xf>
    <xf numFmtId="172" fontId="2" fillId="63" borderId="10" xfId="0" applyNumberFormat="1" applyFont="1" applyFill="1" applyBorder="1" applyAlignment="1">
      <alignment horizontal="center" vertical="center"/>
    </xf>
    <xf numFmtId="0" fontId="3" fillId="39" borderId="10" xfId="0" applyFont="1" applyFill="1" applyBorder="1" applyAlignment="1">
      <alignment horizontal="center" vertical="center"/>
    </xf>
    <xf numFmtId="49" fontId="3" fillId="37" borderId="10" xfId="0" applyNumberFormat="1" applyFont="1" applyFill="1" applyBorder="1" applyAlignment="1">
      <alignment vertical="center"/>
    </xf>
    <xf numFmtId="49" fontId="3" fillId="36" borderId="12" xfId="0" applyNumberFormat="1" applyFont="1" applyFill="1" applyBorder="1" applyAlignment="1">
      <alignment horizontal="center" vertical="center"/>
    </xf>
    <xf numFmtId="49" fontId="3" fillId="36" borderId="33"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3" fillId="37" borderId="12" xfId="0" applyNumberFormat="1" applyFont="1" applyFill="1" applyBorder="1" applyAlignment="1">
      <alignment horizontal="center" vertical="center"/>
    </xf>
    <xf numFmtId="49" fontId="3" fillId="37" borderId="33" xfId="0" applyNumberFormat="1" applyFont="1" applyFill="1" applyBorder="1" applyAlignment="1">
      <alignment horizontal="center" vertical="center"/>
    </xf>
    <xf numFmtId="49" fontId="3" fillId="37" borderId="15" xfId="0" applyNumberFormat="1" applyFont="1" applyFill="1" applyBorder="1" applyAlignment="1">
      <alignment horizontal="center" vertical="center"/>
    </xf>
    <xf numFmtId="49" fontId="3" fillId="0" borderId="1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37" borderId="10" xfId="0" applyFont="1" applyFill="1" applyBorder="1" applyAlignment="1">
      <alignment horizontal="left" vertical="center"/>
    </xf>
    <xf numFmtId="49" fontId="3" fillId="81" borderId="10" xfId="0" applyNumberFormat="1" applyFont="1" applyFill="1" applyBorder="1" applyAlignment="1">
      <alignment horizontal="center" vertical="center"/>
    </xf>
    <xf numFmtId="0" fontId="3" fillId="40" borderId="12" xfId="0" applyFont="1" applyFill="1" applyBorder="1" applyAlignment="1">
      <alignment horizontal="center" vertical="center"/>
    </xf>
    <xf numFmtId="0" fontId="3" fillId="40" borderId="15" xfId="0"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33" xfId="0" applyNumberFormat="1" applyFont="1" applyFill="1" applyBorder="1" applyAlignment="1">
      <alignment horizontal="center" vertical="center"/>
    </xf>
    <xf numFmtId="49" fontId="3" fillId="35" borderId="15" xfId="0" applyNumberFormat="1" applyFont="1" applyFill="1" applyBorder="1" applyAlignment="1">
      <alignment horizontal="center" vertical="center"/>
    </xf>
    <xf numFmtId="0" fontId="3" fillId="40" borderId="12"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0" borderId="0" xfId="0" applyBorder="1" applyAlignment="1">
      <alignment horizontal="center" wrapText="1"/>
    </xf>
    <xf numFmtId="49" fontId="3" fillId="41" borderId="10" xfId="0" applyNumberFormat="1" applyFont="1" applyFill="1" applyBorder="1" applyAlignment="1">
      <alignment horizontal="right" vertical="center"/>
    </xf>
    <xf numFmtId="0" fontId="3" fillId="41" borderId="10" xfId="0" applyFont="1" applyFill="1" applyBorder="1" applyAlignment="1">
      <alignment horizontal="center"/>
    </xf>
    <xf numFmtId="0" fontId="3" fillId="43" borderId="18" xfId="0" applyFont="1" applyFill="1" applyBorder="1" applyAlignment="1">
      <alignment horizontal="right" vertical="center"/>
    </xf>
    <xf numFmtId="0" fontId="3" fillId="43" borderId="19" xfId="0" applyFont="1" applyFill="1" applyBorder="1" applyAlignment="1">
      <alignment horizontal="right" vertical="center"/>
    </xf>
    <xf numFmtId="0" fontId="3" fillId="43" borderId="13" xfId="0" applyFont="1" applyFill="1" applyBorder="1" applyAlignment="1">
      <alignment horizontal="right" vertical="center"/>
    </xf>
    <xf numFmtId="49" fontId="7" fillId="0" borderId="12"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39" borderId="10" xfId="0" applyFont="1" applyFill="1" applyBorder="1" applyAlignment="1">
      <alignment horizontal="center"/>
    </xf>
    <xf numFmtId="49" fontId="2" fillId="0" borderId="1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172" fontId="2" fillId="0" borderId="40" xfId="0" applyNumberFormat="1" applyFont="1" applyBorder="1" applyAlignment="1">
      <alignment horizontal="center" vertical="center"/>
    </xf>
    <xf numFmtId="172" fontId="2" fillId="0" borderId="64" xfId="0" applyNumberFormat="1" applyFont="1" applyBorder="1" applyAlignment="1">
      <alignment horizontal="center" vertical="center"/>
    </xf>
    <xf numFmtId="0" fontId="3" fillId="41" borderId="10" xfId="0" applyFont="1" applyFill="1" applyBorder="1" applyAlignment="1">
      <alignment horizontal="center" vertical="center"/>
    </xf>
    <xf numFmtId="49" fontId="3" fillId="41" borderId="10" xfId="0" applyNumberFormat="1" applyFont="1" applyFill="1" applyBorder="1" applyAlignment="1">
      <alignment horizontal="left" vertical="center"/>
    </xf>
    <xf numFmtId="0" fontId="2" fillId="35" borderId="12" xfId="0" applyFont="1" applyFill="1" applyBorder="1" applyAlignment="1">
      <alignment horizontal="center"/>
    </xf>
    <xf numFmtId="0" fontId="2" fillId="35" borderId="15" xfId="0" applyFont="1" applyFill="1" applyBorder="1" applyAlignment="1">
      <alignment horizontal="center"/>
    </xf>
    <xf numFmtId="2" fontId="2" fillId="91" borderId="10" xfId="0" applyNumberFormat="1" applyFont="1" applyFill="1" applyBorder="1" applyAlignment="1">
      <alignment horizontal="center" vertical="center"/>
    </xf>
    <xf numFmtId="0" fontId="2" fillId="77" borderId="18" xfId="0" applyFont="1" applyFill="1" applyBorder="1" applyAlignment="1">
      <alignment horizontal="center"/>
    </xf>
    <xf numFmtId="0" fontId="2" fillId="77" borderId="19" xfId="0" applyFont="1" applyFill="1" applyBorder="1" applyAlignment="1">
      <alignment horizontal="center"/>
    </xf>
    <xf numFmtId="0" fontId="2" fillId="77" borderId="13" xfId="0" applyFont="1" applyFill="1" applyBorder="1" applyAlignment="1">
      <alignment horizontal="center"/>
    </xf>
    <xf numFmtId="172" fontId="3" fillId="36" borderId="10" xfId="0" applyNumberFormat="1" applyFont="1" applyFill="1" applyBorder="1" applyAlignment="1">
      <alignment vertical="center"/>
    </xf>
    <xf numFmtId="172" fontId="2" fillId="40" borderId="12" xfId="0" applyNumberFormat="1" applyFont="1" applyFill="1" applyBorder="1" applyAlignment="1">
      <alignment horizontal="center" vertical="center"/>
    </xf>
    <xf numFmtId="172" fontId="2" fillId="40" borderId="15" xfId="0" applyNumberFormat="1" applyFont="1" applyFill="1" applyBorder="1" applyAlignment="1">
      <alignment horizontal="center" vertical="center"/>
    </xf>
    <xf numFmtId="0" fontId="2" fillId="40" borderId="12" xfId="0" applyFont="1" applyFill="1" applyBorder="1" applyAlignment="1">
      <alignment horizontal="center" vertical="center"/>
    </xf>
    <xf numFmtId="0" fontId="2" fillId="40" borderId="15" xfId="0" applyFont="1" applyFill="1" applyBorder="1" applyAlignment="1">
      <alignment horizontal="center" vertical="center"/>
    </xf>
    <xf numFmtId="0" fontId="4" fillId="40" borderId="12" xfId="0" applyFont="1" applyFill="1" applyBorder="1" applyAlignment="1">
      <alignment horizontal="left" vertical="top" wrapText="1"/>
    </xf>
    <xf numFmtId="0" fontId="4" fillId="40" borderId="15" xfId="0" applyFont="1" applyFill="1" applyBorder="1" applyAlignment="1">
      <alignment horizontal="left" vertical="top" wrapTex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0" fillId="0" borderId="29" xfId="0" applyFont="1" applyBorder="1" applyAlignment="1">
      <alignment horizontal="left" vertical="center" wrapText="1"/>
    </xf>
    <xf numFmtId="49" fontId="2" fillId="73" borderId="12" xfId="0" applyNumberFormat="1" applyFont="1" applyFill="1" applyBorder="1" applyAlignment="1">
      <alignment horizontal="center" vertical="center"/>
    </xf>
    <xf numFmtId="49" fontId="2" fillId="73" borderId="33" xfId="0" applyNumberFormat="1" applyFont="1" applyFill="1" applyBorder="1" applyAlignment="1">
      <alignment horizontal="center" vertical="center"/>
    </xf>
    <xf numFmtId="49" fontId="2" fillId="73" borderId="15" xfId="0" applyNumberFormat="1" applyFont="1" applyFill="1" applyBorder="1" applyAlignment="1">
      <alignment horizontal="center" vertical="center"/>
    </xf>
    <xf numFmtId="0" fontId="2" fillId="39" borderId="12" xfId="0" applyFont="1" applyFill="1" applyBorder="1" applyAlignment="1">
      <alignment horizontal="center" vertical="center"/>
    </xf>
    <xf numFmtId="0" fontId="2" fillId="39" borderId="15" xfId="0" applyFont="1" applyFill="1" applyBorder="1" applyAlignment="1">
      <alignment horizontal="center" vertical="center"/>
    </xf>
    <xf numFmtId="0" fontId="4" fillId="40" borderId="12" xfId="0" applyFont="1" applyFill="1" applyBorder="1" applyAlignment="1">
      <alignment horizontal="left" vertical="center" wrapText="1"/>
    </xf>
    <xf numFmtId="0" fontId="4" fillId="40" borderId="15" xfId="0" applyFont="1" applyFill="1" applyBorder="1" applyAlignment="1">
      <alignment horizontal="left" vertical="center" wrapText="1"/>
    </xf>
    <xf numFmtId="0" fontId="2" fillId="40" borderId="12" xfId="0" applyFont="1" applyFill="1" applyBorder="1" applyAlignment="1">
      <alignment horizontal="left" vertical="center" wrapText="1"/>
    </xf>
    <xf numFmtId="0" fontId="2" fillId="40" borderId="15"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7" fillId="40" borderId="12" xfId="0" applyFont="1" applyFill="1" applyBorder="1" applyAlignment="1">
      <alignment horizontal="left" vertical="top" wrapText="1"/>
    </xf>
    <xf numFmtId="0" fontId="7" fillId="40" borderId="15" xfId="0" applyFont="1" applyFill="1" applyBorder="1" applyAlignment="1">
      <alignment horizontal="left" vertical="top" wrapText="1"/>
    </xf>
    <xf numFmtId="0" fontId="2" fillId="72" borderId="12" xfId="0" applyFont="1" applyFill="1" applyBorder="1" applyAlignment="1">
      <alignment horizontal="center" vertical="center"/>
    </xf>
    <xf numFmtId="0" fontId="2" fillId="72" borderId="15"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2" fontId="7" fillId="0" borderId="15" xfId="0" applyNumberFormat="1" applyFont="1" applyFill="1" applyBorder="1" applyAlignment="1">
      <alignment horizontal="left" vertical="center" wrapText="1"/>
    </xf>
    <xf numFmtId="49" fontId="2" fillId="35" borderId="12" xfId="0" applyNumberFormat="1" applyFont="1" applyFill="1" applyBorder="1" applyAlignment="1">
      <alignment horizontal="center" vertical="center"/>
    </xf>
    <xf numFmtId="49" fontId="2" fillId="35" borderId="15" xfId="0" applyNumberFormat="1" applyFont="1" applyFill="1" applyBorder="1" applyAlignment="1">
      <alignment horizontal="center" vertical="center"/>
    </xf>
    <xf numFmtId="0" fontId="2" fillId="70" borderId="12" xfId="0" applyFont="1" applyFill="1" applyBorder="1" applyAlignment="1">
      <alignment horizontal="center" vertical="center" wrapText="1"/>
    </xf>
    <xf numFmtId="0" fontId="2" fillId="70" borderId="15"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5" xfId="0" applyFont="1" applyFill="1" applyBorder="1" applyAlignment="1">
      <alignment horizontal="center" vertical="center" wrapText="1"/>
    </xf>
    <xf numFmtId="49" fontId="4" fillId="0" borderId="12"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15" xfId="0" applyFont="1" applyBorder="1" applyAlignment="1">
      <alignment horizontal="left" vertical="center" wrapText="1"/>
    </xf>
    <xf numFmtId="0" fontId="2" fillId="70" borderId="12" xfId="0" applyFont="1" applyFill="1" applyBorder="1" applyAlignment="1">
      <alignment horizontal="center" vertical="center"/>
    </xf>
    <xf numFmtId="0" fontId="2" fillId="70" borderId="15" xfId="0" applyFont="1" applyFill="1" applyBorder="1" applyAlignment="1">
      <alignment horizontal="center" vertical="center"/>
    </xf>
    <xf numFmtId="0" fontId="3" fillId="37" borderId="10" xfId="0" applyFont="1" applyFill="1" applyBorder="1" applyAlignment="1">
      <alignment vertical="center"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6" fillId="40" borderId="12" xfId="45" applyFont="1" applyFill="1" applyBorder="1" applyAlignment="1">
      <alignment horizontal="center" vertical="center" wrapText="1"/>
      <protection/>
    </xf>
    <xf numFmtId="0" fontId="6" fillId="40" borderId="15" xfId="45" applyFont="1" applyFill="1" applyBorder="1" applyAlignment="1">
      <alignment horizontal="center" vertical="center" wrapText="1"/>
      <protection/>
    </xf>
    <xf numFmtId="49" fontId="6" fillId="34" borderId="52" xfId="0" applyNumberFormat="1" applyFont="1" applyFill="1" applyBorder="1" applyAlignment="1">
      <alignment horizontal="left" vertical="center" wrapText="1"/>
    </xf>
    <xf numFmtId="49" fontId="6" fillId="34" borderId="30" xfId="0" applyNumberFormat="1" applyFont="1" applyFill="1" applyBorder="1" applyAlignment="1">
      <alignment horizontal="left" vertical="center" wrapText="1"/>
    </xf>
    <xf numFmtId="49" fontId="6" fillId="34" borderId="27" xfId="0" applyNumberFormat="1" applyFont="1" applyFill="1" applyBorder="1" applyAlignment="1">
      <alignment horizontal="left" vertical="center" wrapText="1"/>
    </xf>
    <xf numFmtId="49" fontId="6" fillId="40" borderId="23" xfId="45" applyNumberFormat="1" applyFont="1" applyFill="1" applyBorder="1" applyAlignment="1">
      <alignment horizontal="left" vertical="center" wrapText="1"/>
      <protection/>
    </xf>
    <xf numFmtId="49" fontId="6" fillId="40" borderId="11" xfId="45" applyNumberFormat="1" applyFont="1" applyFill="1" applyBorder="1" applyAlignment="1">
      <alignment horizontal="left" vertical="center" wrapText="1"/>
      <protection/>
    </xf>
    <xf numFmtId="49" fontId="6" fillId="37" borderId="12" xfId="0" applyNumberFormat="1" applyFont="1" applyFill="1" applyBorder="1" applyAlignment="1">
      <alignment horizontal="center" vertical="center"/>
    </xf>
    <xf numFmtId="49" fontId="6" fillId="37" borderId="15" xfId="0" applyNumberFormat="1" applyFont="1" applyFill="1" applyBorder="1" applyAlignment="1">
      <alignment horizontal="center" vertical="center"/>
    </xf>
    <xf numFmtId="172" fontId="2" fillId="84" borderId="12" xfId="45" applyNumberFormat="1" applyFont="1" applyFill="1" applyBorder="1" applyAlignment="1">
      <alignment horizontal="center" vertical="center"/>
      <protection/>
    </xf>
    <xf numFmtId="172" fontId="2" fillId="84" borderId="15" xfId="45" applyNumberFormat="1" applyFont="1" applyFill="1" applyBorder="1" applyAlignment="1">
      <alignment horizontal="center" vertical="center"/>
      <protection/>
    </xf>
    <xf numFmtId="178" fontId="2" fillId="51" borderId="12" xfId="45" applyNumberFormat="1" applyFont="1" applyFill="1" applyBorder="1" applyAlignment="1">
      <alignment horizontal="center" vertical="center"/>
      <protection/>
    </xf>
    <xf numFmtId="178" fontId="2" fillId="51" borderId="15" xfId="45" applyNumberFormat="1" applyFont="1" applyFill="1" applyBorder="1" applyAlignment="1">
      <alignment horizontal="center" vertical="center"/>
      <protection/>
    </xf>
    <xf numFmtId="0" fontId="6" fillId="35" borderId="12" xfId="45" applyFont="1" applyFill="1" applyBorder="1" applyAlignment="1">
      <alignment horizontal="center" vertical="center" wrapText="1"/>
      <protection/>
    </xf>
    <xf numFmtId="0" fontId="6" fillId="35" borderId="15" xfId="45" applyFont="1" applyFill="1" applyBorder="1" applyAlignment="1">
      <alignment horizontal="center" vertical="center" wrapText="1"/>
      <protection/>
    </xf>
    <xf numFmtId="0" fontId="6" fillId="40" borderId="10" xfId="45" applyFont="1" applyFill="1" applyBorder="1" applyAlignment="1">
      <alignment horizontal="left" vertical="center" wrapText="1"/>
      <protection/>
    </xf>
    <xf numFmtId="0" fontId="6" fillId="64" borderId="10" xfId="0" applyFont="1" applyFill="1" applyBorder="1" applyAlignment="1">
      <alignment horizontal="center" vertical="center"/>
    </xf>
    <xf numFmtId="172" fontId="6" fillId="83" borderId="12" xfId="45" applyNumberFormat="1" applyFont="1" applyFill="1" applyBorder="1" applyAlignment="1">
      <alignment horizontal="center" vertical="center"/>
      <protection/>
    </xf>
    <xf numFmtId="172" fontId="6" fillId="83" borderId="15" xfId="45" applyNumberFormat="1" applyFont="1" applyFill="1" applyBorder="1" applyAlignment="1">
      <alignment horizontal="center" vertical="center"/>
      <protection/>
    </xf>
    <xf numFmtId="172" fontId="6" fillId="86" borderId="12" xfId="0" applyNumberFormat="1" applyFont="1" applyFill="1" applyBorder="1" applyAlignment="1">
      <alignment horizontal="center" vertical="center"/>
    </xf>
    <xf numFmtId="172" fontId="6" fillId="86" borderId="15" xfId="0" applyNumberFormat="1" applyFont="1" applyFill="1" applyBorder="1" applyAlignment="1">
      <alignment horizontal="center" vertical="center"/>
    </xf>
    <xf numFmtId="49" fontId="13" fillId="53" borderId="12" xfId="0" applyNumberFormat="1" applyFont="1" applyFill="1" applyBorder="1" applyAlignment="1">
      <alignment horizontal="center" vertical="center"/>
    </xf>
    <xf numFmtId="49" fontId="13" fillId="53" borderId="33" xfId="0" applyNumberFormat="1" applyFont="1" applyFill="1" applyBorder="1" applyAlignment="1">
      <alignment horizontal="center" vertical="center"/>
    </xf>
    <xf numFmtId="49" fontId="13" fillId="53" borderId="15" xfId="0" applyNumberFormat="1" applyFont="1" applyFill="1" applyBorder="1" applyAlignment="1">
      <alignment horizontal="center" vertical="center"/>
    </xf>
    <xf numFmtId="49" fontId="13" fillId="69" borderId="12" xfId="0" applyNumberFormat="1" applyFont="1" applyFill="1" applyBorder="1" applyAlignment="1">
      <alignment horizontal="center" vertical="center"/>
    </xf>
    <xf numFmtId="49" fontId="13" fillId="69" borderId="15" xfId="0" applyNumberFormat="1" applyFont="1" applyFill="1" applyBorder="1" applyAlignment="1">
      <alignment horizontal="center" vertical="center"/>
    </xf>
    <xf numFmtId="49" fontId="13" fillId="42" borderId="12" xfId="0" applyNumberFormat="1" applyFont="1" applyFill="1" applyBorder="1" applyAlignment="1">
      <alignment horizontal="center" vertical="center"/>
    </xf>
    <xf numFmtId="49" fontId="13" fillId="42" borderId="15" xfId="0" applyNumberFormat="1" applyFont="1" applyFill="1" applyBorder="1" applyAlignment="1">
      <alignment horizontal="center" vertical="center"/>
    </xf>
    <xf numFmtId="49" fontId="13" fillId="63" borderId="26" xfId="0" applyNumberFormat="1" applyFont="1" applyFill="1" applyBorder="1" applyAlignment="1">
      <alignment horizontal="center" vertical="center"/>
    </xf>
    <xf numFmtId="49" fontId="13" fillId="63" borderId="27" xfId="0" applyNumberFormat="1" applyFont="1" applyFill="1" applyBorder="1" applyAlignment="1">
      <alignment horizontal="center" vertical="center"/>
    </xf>
    <xf numFmtId="49" fontId="13" fillId="63" borderId="10" xfId="0" applyNumberFormat="1" applyFont="1" applyFill="1" applyBorder="1" applyAlignment="1">
      <alignment horizontal="center" vertical="center"/>
    </xf>
    <xf numFmtId="0" fontId="4" fillId="35" borderId="10" xfId="0" applyFont="1" applyFill="1" applyBorder="1" applyAlignment="1">
      <alignment horizontal="left" vertical="center" wrapText="1"/>
    </xf>
    <xf numFmtId="0" fontId="6" fillId="35" borderId="12" xfId="0" applyFont="1" applyFill="1" applyBorder="1" applyAlignment="1">
      <alignment horizontal="left" vertical="top" wrapText="1"/>
    </xf>
    <xf numFmtId="0" fontId="6" fillId="35" borderId="15" xfId="0" applyFont="1" applyFill="1" applyBorder="1" applyAlignment="1">
      <alignment horizontal="left" vertical="top" wrapText="1"/>
    </xf>
    <xf numFmtId="0" fontId="6" fillId="0" borderId="10" xfId="0" applyFont="1" applyFill="1" applyBorder="1" applyAlignment="1">
      <alignment horizontal="left" vertical="center" wrapText="1"/>
    </xf>
    <xf numFmtId="49" fontId="6" fillId="54" borderId="12" xfId="0" applyNumberFormat="1" applyFont="1" applyFill="1" applyBorder="1" applyAlignment="1">
      <alignment horizontal="center" vertical="center"/>
    </xf>
    <xf numFmtId="49" fontId="6" fillId="54" borderId="33" xfId="0" applyNumberFormat="1" applyFont="1" applyFill="1" applyBorder="1" applyAlignment="1">
      <alignment horizontal="center" vertical="center"/>
    </xf>
    <xf numFmtId="49" fontId="6" fillId="54" borderId="15" xfId="0" applyNumberFormat="1" applyFont="1" applyFill="1" applyBorder="1" applyAlignment="1">
      <alignment horizontal="center" vertical="center"/>
    </xf>
    <xf numFmtId="0" fontId="6" fillId="0" borderId="34" xfId="45" applyFont="1" applyFill="1" applyBorder="1" applyAlignment="1">
      <alignment horizontal="left" vertical="center" wrapText="1"/>
      <protection/>
    </xf>
    <xf numFmtId="0" fontId="6" fillId="39" borderId="10" xfId="45" applyFont="1" applyFill="1" applyBorder="1" applyAlignment="1">
      <alignment horizontal="center" vertical="center" wrapText="1"/>
      <protection/>
    </xf>
    <xf numFmtId="0" fontId="27" fillId="34" borderId="12" xfId="0" applyFont="1" applyFill="1" applyBorder="1" applyAlignment="1">
      <alignment horizontal="left" vertical="center" wrapText="1"/>
    </xf>
    <xf numFmtId="0" fontId="27" fillId="34" borderId="33" xfId="0" applyFont="1" applyFill="1" applyBorder="1" applyAlignment="1">
      <alignment horizontal="left" vertical="center" wrapText="1"/>
    </xf>
    <xf numFmtId="0" fontId="27" fillId="34" borderId="15" xfId="0" applyFont="1" applyFill="1" applyBorder="1" applyAlignment="1">
      <alignment horizontal="left" vertical="center" wrapText="1"/>
    </xf>
    <xf numFmtId="49" fontId="6" fillId="34" borderId="17" xfId="0" applyNumberFormat="1" applyFont="1" applyFill="1" applyBorder="1" applyAlignment="1">
      <alignment horizontal="left" vertical="center" wrapText="1"/>
    </xf>
    <xf numFmtId="49" fontId="6" fillId="34" borderId="33" xfId="0" applyNumberFormat="1" applyFont="1" applyFill="1" applyBorder="1" applyAlignment="1">
      <alignment horizontal="left" vertical="center" wrapText="1"/>
    </xf>
    <xf numFmtId="49" fontId="6" fillId="34" borderId="15" xfId="0" applyNumberFormat="1" applyFont="1" applyFill="1" applyBorder="1" applyAlignment="1">
      <alignment horizontal="left" vertical="center" wrapText="1"/>
    </xf>
    <xf numFmtId="49" fontId="13" fillId="69" borderId="10" xfId="0" applyNumberFormat="1" applyFont="1" applyFill="1" applyBorder="1" applyAlignment="1">
      <alignment horizontal="center" vertical="center"/>
    </xf>
    <xf numFmtId="49" fontId="13" fillId="42" borderId="10" xfId="0" applyNumberFormat="1" applyFont="1" applyFill="1" applyBorder="1" applyAlignment="1">
      <alignment horizontal="center" vertical="center"/>
    </xf>
    <xf numFmtId="49" fontId="13" fillId="63" borderId="12" xfId="0" applyNumberFormat="1" applyFont="1" applyFill="1" applyBorder="1" applyAlignment="1">
      <alignment horizontal="center" vertical="center"/>
    </xf>
    <xf numFmtId="49" fontId="13" fillId="63" borderId="33" xfId="0" applyNumberFormat="1" applyFont="1" applyFill="1" applyBorder="1" applyAlignment="1">
      <alignment horizontal="center" vertical="center"/>
    </xf>
    <xf numFmtId="49" fontId="13" fillId="63" borderId="15" xfId="0" applyNumberFormat="1" applyFont="1" applyFill="1" applyBorder="1" applyAlignment="1">
      <alignment horizontal="center" vertical="center"/>
    </xf>
    <xf numFmtId="49" fontId="6" fillId="0" borderId="33" xfId="45" applyNumberFormat="1" applyFont="1" applyFill="1" applyBorder="1" applyAlignment="1">
      <alignment horizontal="left" vertical="center" wrapText="1"/>
      <protection/>
    </xf>
    <xf numFmtId="0" fontId="13" fillId="53" borderId="18" xfId="0" applyFont="1" applyFill="1" applyBorder="1" applyAlignment="1">
      <alignment horizontal="left" vertical="top" wrapText="1"/>
    </xf>
    <xf numFmtId="0" fontId="13" fillId="53" borderId="19" xfId="0" applyFont="1" applyFill="1" applyBorder="1" applyAlignment="1">
      <alignment horizontal="left" vertical="top" wrapText="1"/>
    </xf>
    <xf numFmtId="0" fontId="13" fillId="53" borderId="13" xfId="0" applyFont="1" applyFill="1" applyBorder="1" applyAlignment="1">
      <alignment horizontal="left" vertical="top" wrapText="1"/>
    </xf>
    <xf numFmtId="0" fontId="13" fillId="42" borderId="18" xfId="0" applyFont="1" applyFill="1" applyBorder="1" applyAlignment="1">
      <alignment horizontal="right" vertical="top"/>
    </xf>
    <xf numFmtId="0" fontId="13" fillId="42" borderId="19" xfId="0" applyFont="1" applyFill="1" applyBorder="1" applyAlignment="1">
      <alignment horizontal="right" vertical="top"/>
    </xf>
    <xf numFmtId="0" fontId="13" fillId="42" borderId="13" xfId="0" applyFont="1" applyFill="1" applyBorder="1" applyAlignment="1">
      <alignment horizontal="right" vertical="top"/>
    </xf>
    <xf numFmtId="0" fontId="27" fillId="40" borderId="26" xfId="45" applyFont="1" applyFill="1" applyBorder="1" applyAlignment="1">
      <alignment horizontal="left" vertical="center" wrapText="1"/>
      <protection/>
    </xf>
    <xf numFmtId="0" fontId="27" fillId="40" borderId="30" xfId="45" applyFont="1" applyFill="1" applyBorder="1" applyAlignment="1">
      <alignment horizontal="left" vertical="center" wrapText="1"/>
      <protection/>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63" borderId="26" xfId="0" applyNumberFormat="1" applyFont="1" applyFill="1" applyBorder="1" applyAlignment="1">
      <alignment horizontal="left" vertical="top"/>
    </xf>
    <xf numFmtId="49" fontId="13" fillId="63" borderId="20" xfId="0" applyNumberFormat="1" applyFont="1" applyFill="1" applyBorder="1" applyAlignment="1">
      <alignment horizontal="left" vertical="top"/>
    </xf>
    <xf numFmtId="49" fontId="13" fillId="63" borderId="21" xfId="0" applyNumberFormat="1" applyFont="1" applyFill="1" applyBorder="1" applyAlignment="1">
      <alignment horizontal="left" vertical="top"/>
    </xf>
    <xf numFmtId="49" fontId="6" fillId="39" borderId="10" xfId="45" applyNumberFormat="1" applyFont="1" applyFill="1" applyBorder="1" applyAlignment="1">
      <alignment horizontal="center" vertical="center"/>
      <protection/>
    </xf>
    <xf numFmtId="0" fontId="6" fillId="35" borderId="10" xfId="0" applyFont="1" applyFill="1" applyBorder="1" applyAlignment="1">
      <alignment horizontal="center" wrapText="1"/>
    </xf>
    <xf numFmtId="0" fontId="6" fillId="35" borderId="10" xfId="0"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0" fontId="6" fillId="46" borderId="18" xfId="0" applyFont="1" applyFill="1" applyBorder="1" applyAlignment="1">
      <alignment horizontal="center"/>
    </xf>
    <xf numFmtId="0" fontId="6" fillId="46" borderId="19" xfId="0" applyFont="1" applyFill="1" applyBorder="1" applyAlignment="1">
      <alignment horizontal="center"/>
    </xf>
    <xf numFmtId="0" fontId="6" fillId="46" borderId="13" xfId="0" applyFont="1" applyFill="1" applyBorder="1" applyAlignment="1">
      <alignment horizontal="center"/>
    </xf>
    <xf numFmtId="0" fontId="6" fillId="46" borderId="27" xfId="0" applyFont="1" applyFill="1" applyBorder="1" applyAlignment="1">
      <alignment horizontal="center" wrapText="1"/>
    </xf>
    <xf numFmtId="0" fontId="6" fillId="46" borderId="28" xfId="0" applyFont="1" applyFill="1" applyBorder="1" applyAlignment="1">
      <alignment horizontal="center" wrapText="1"/>
    </xf>
    <xf numFmtId="0" fontId="6" fillId="46" borderId="29" xfId="0" applyFont="1" applyFill="1" applyBorder="1" applyAlignment="1">
      <alignment horizontal="center" wrapText="1"/>
    </xf>
    <xf numFmtId="49" fontId="13" fillId="53" borderId="18" xfId="0" applyNumberFormat="1" applyFont="1" applyFill="1" applyBorder="1" applyAlignment="1">
      <alignment horizontal="right" vertical="top"/>
    </xf>
    <xf numFmtId="49" fontId="13" fillId="53" borderId="19" xfId="0" applyNumberFormat="1" applyFont="1" applyFill="1" applyBorder="1" applyAlignment="1">
      <alignment horizontal="right" vertical="top"/>
    </xf>
    <xf numFmtId="0" fontId="6" fillId="50" borderId="18" xfId="0" applyFont="1" applyFill="1" applyBorder="1" applyAlignment="1">
      <alignment horizontal="center" vertical="center" wrapText="1"/>
    </xf>
    <xf numFmtId="0" fontId="6" fillId="50" borderId="19" xfId="0" applyFont="1" applyFill="1" applyBorder="1" applyAlignment="1">
      <alignment horizontal="center" vertical="center" wrapText="1"/>
    </xf>
    <xf numFmtId="0" fontId="6" fillId="50" borderId="13" xfId="0" applyFont="1" applyFill="1" applyBorder="1" applyAlignment="1">
      <alignment horizontal="center" vertical="center" wrapText="1"/>
    </xf>
    <xf numFmtId="172" fontId="27" fillId="54" borderId="12" xfId="0" applyNumberFormat="1" applyFont="1" applyFill="1" applyBorder="1" applyAlignment="1">
      <alignment horizontal="left" vertical="top" wrapText="1"/>
    </xf>
    <xf numFmtId="172" fontId="27" fillId="54" borderId="15" xfId="0" applyNumberFormat="1" applyFont="1" applyFill="1" applyBorder="1" applyAlignment="1">
      <alignment horizontal="left" vertical="top" wrapText="1"/>
    </xf>
    <xf numFmtId="0" fontId="6" fillId="42" borderId="18" xfId="0" applyFont="1" applyFill="1" applyBorder="1" applyAlignment="1">
      <alignment horizontal="center"/>
    </xf>
    <xf numFmtId="0" fontId="6" fillId="42" borderId="19" xfId="0" applyFont="1" applyFill="1" applyBorder="1" applyAlignment="1">
      <alignment horizontal="center"/>
    </xf>
    <xf numFmtId="0" fontId="6" fillId="42" borderId="13" xfId="0" applyFont="1" applyFill="1" applyBorder="1" applyAlignment="1">
      <alignment horizontal="center"/>
    </xf>
    <xf numFmtId="0" fontId="6" fillId="46" borderId="18" xfId="0" applyFont="1" applyFill="1" applyBorder="1" applyAlignment="1">
      <alignment horizontal="left"/>
    </xf>
    <xf numFmtId="0" fontId="6" fillId="46" borderId="19" xfId="0" applyFont="1" applyFill="1" applyBorder="1" applyAlignment="1">
      <alignment horizontal="left"/>
    </xf>
    <xf numFmtId="0" fontId="6" fillId="46" borderId="13" xfId="0" applyFont="1" applyFill="1" applyBorder="1" applyAlignment="1">
      <alignment horizontal="left"/>
    </xf>
    <xf numFmtId="49" fontId="6" fillId="63" borderId="12" xfId="0" applyNumberFormat="1" applyFont="1" applyFill="1" applyBorder="1" applyAlignment="1">
      <alignment horizontal="center" vertical="center"/>
    </xf>
    <xf numFmtId="49" fontId="6" fillId="63" borderId="15"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33"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13" fillId="42" borderId="33" xfId="0" applyNumberFormat="1" applyFont="1" applyFill="1" applyBorder="1" applyAlignment="1">
      <alignment horizontal="center" vertical="center"/>
    </xf>
    <xf numFmtId="0" fontId="13" fillId="66" borderId="18" xfId="0" applyFont="1" applyFill="1" applyBorder="1" applyAlignment="1">
      <alignment horizontal="right" vertical="top"/>
    </xf>
    <xf numFmtId="0" fontId="13" fillId="66" borderId="19" xfId="0" applyFont="1" applyFill="1" applyBorder="1" applyAlignment="1">
      <alignment horizontal="right" vertical="top"/>
    </xf>
    <xf numFmtId="49" fontId="6" fillId="0" borderId="40" xfId="0" applyNumberFormat="1" applyFont="1" applyFill="1" applyBorder="1" applyAlignment="1">
      <alignment horizontal="center" vertical="center"/>
    </xf>
    <xf numFmtId="49" fontId="6" fillId="0" borderId="64" xfId="0" applyNumberFormat="1" applyFont="1" applyFill="1" applyBorder="1" applyAlignment="1">
      <alignment horizontal="center" vertical="center"/>
    </xf>
    <xf numFmtId="0" fontId="6" fillId="40" borderId="42" xfId="45" applyFont="1" applyFill="1" applyBorder="1" applyAlignment="1">
      <alignment horizontal="left" vertical="center" wrapText="1"/>
      <protection/>
    </xf>
    <xf numFmtId="0" fontId="6" fillId="40" borderId="70" xfId="45" applyFont="1" applyFill="1" applyBorder="1" applyAlignment="1">
      <alignment horizontal="left" vertical="center" wrapText="1"/>
      <protection/>
    </xf>
    <xf numFmtId="49" fontId="13" fillId="53" borderId="12" xfId="0" applyNumberFormat="1" applyFont="1" applyFill="1" applyBorder="1" applyAlignment="1">
      <alignment horizontal="center" vertical="top"/>
    </xf>
    <xf numFmtId="49" fontId="13" fillId="53" borderId="33" xfId="0" applyNumberFormat="1" applyFont="1" applyFill="1" applyBorder="1" applyAlignment="1">
      <alignment horizontal="center" vertical="top"/>
    </xf>
    <xf numFmtId="49" fontId="13" fillId="53" borderId="15" xfId="0" applyNumberFormat="1" applyFont="1" applyFill="1" applyBorder="1" applyAlignment="1">
      <alignment horizontal="center" vertical="top"/>
    </xf>
    <xf numFmtId="49" fontId="13" fillId="37" borderId="12" xfId="0" applyNumberFormat="1" applyFont="1" applyFill="1" applyBorder="1" applyAlignment="1">
      <alignment horizontal="center" vertical="top" wrapText="1"/>
    </xf>
    <xf numFmtId="49" fontId="13" fillId="37" borderId="33" xfId="0" applyNumberFormat="1" applyFont="1" applyFill="1" applyBorder="1" applyAlignment="1">
      <alignment horizontal="center" vertical="top" wrapText="1"/>
    </xf>
    <xf numFmtId="49" fontId="13" fillId="37" borderId="15" xfId="0" applyNumberFormat="1" applyFont="1" applyFill="1" applyBorder="1" applyAlignment="1">
      <alignment horizontal="center" vertical="top" wrapText="1"/>
    </xf>
    <xf numFmtId="49" fontId="13" fillId="42" borderId="18" xfId="0" applyNumberFormat="1" applyFont="1" applyFill="1" applyBorder="1" applyAlignment="1">
      <alignment horizontal="left" vertical="top" wrapText="1"/>
    </xf>
    <xf numFmtId="49" fontId="13" fillId="42" borderId="19" xfId="0" applyNumberFormat="1" applyFont="1" applyFill="1" applyBorder="1" applyAlignment="1">
      <alignment horizontal="left" vertical="top" wrapText="1"/>
    </xf>
    <xf numFmtId="49" fontId="13" fillId="42" borderId="13" xfId="0" applyNumberFormat="1" applyFont="1" applyFill="1" applyBorder="1" applyAlignment="1">
      <alignment horizontal="left" vertical="top" wrapText="1"/>
    </xf>
    <xf numFmtId="172" fontId="6" fillId="81" borderId="12" xfId="0" applyNumberFormat="1" applyFont="1" applyFill="1" applyBorder="1" applyAlignment="1">
      <alignment horizontal="center" vertical="center"/>
    </xf>
    <xf numFmtId="172" fontId="6" fillId="81" borderId="33" xfId="0" applyNumberFormat="1" applyFont="1" applyFill="1" applyBorder="1" applyAlignment="1">
      <alignment horizontal="center" vertical="center"/>
    </xf>
    <xf numFmtId="0" fontId="2" fillId="81" borderId="16" xfId="0" applyFont="1" applyFill="1" applyBorder="1" applyAlignment="1">
      <alignment horizontal="center" vertical="center"/>
    </xf>
    <xf numFmtId="0" fontId="2" fillId="81" borderId="24" xfId="0" applyFont="1" applyFill="1" applyBorder="1" applyAlignment="1">
      <alignment horizontal="center" vertical="center"/>
    </xf>
    <xf numFmtId="0" fontId="13" fillId="53" borderId="18" xfId="0" applyFont="1" applyFill="1" applyBorder="1" applyAlignment="1">
      <alignment horizontal="left" vertical="top"/>
    </xf>
    <xf numFmtId="0" fontId="13" fillId="53" borderId="19" xfId="0" applyFont="1" applyFill="1" applyBorder="1" applyAlignment="1">
      <alignment horizontal="left" vertical="top"/>
    </xf>
    <xf numFmtId="0" fontId="13" fillId="53" borderId="13" xfId="0" applyFont="1" applyFill="1" applyBorder="1" applyAlignment="1">
      <alignment horizontal="left" vertical="top"/>
    </xf>
    <xf numFmtId="49" fontId="6" fillId="53" borderId="12" xfId="0" applyNumberFormat="1" applyFont="1" applyFill="1" applyBorder="1" applyAlignment="1">
      <alignment horizontal="center" vertical="center"/>
    </xf>
    <xf numFmtId="49" fontId="6" fillId="53" borderId="15" xfId="0" applyNumberFormat="1" applyFont="1" applyFill="1" applyBorder="1" applyAlignment="1">
      <alignment horizontal="center" vertical="center"/>
    </xf>
    <xf numFmtId="49" fontId="6" fillId="42" borderId="12" xfId="0" applyNumberFormat="1" applyFont="1" applyFill="1" applyBorder="1" applyAlignment="1">
      <alignment horizontal="center" vertical="center"/>
    </xf>
    <xf numFmtId="49" fontId="6" fillId="42" borderId="15" xfId="0" applyNumberFormat="1" applyFont="1" applyFill="1" applyBorder="1" applyAlignment="1">
      <alignment horizontal="center" vertical="center"/>
    </xf>
    <xf numFmtId="49" fontId="13" fillId="53" borderId="17" xfId="0" applyNumberFormat="1" applyFont="1" applyFill="1" applyBorder="1" applyAlignment="1">
      <alignment horizontal="center" vertical="center"/>
    </xf>
    <xf numFmtId="0" fontId="6" fillId="0" borderId="12" xfId="0" applyFont="1" applyBorder="1" applyAlignment="1">
      <alignment horizontal="left" vertical="center" wrapText="1"/>
    </xf>
    <xf numFmtId="0" fontId="6" fillId="0" borderId="33" xfId="0" applyFont="1" applyBorder="1" applyAlignment="1">
      <alignment horizontal="left" vertical="center" wrapText="1"/>
    </xf>
    <xf numFmtId="0" fontId="6" fillId="0" borderId="15" xfId="0" applyFont="1" applyBorder="1" applyAlignment="1">
      <alignment horizontal="left" vertical="center" wrapText="1"/>
    </xf>
    <xf numFmtId="0" fontId="6" fillId="35" borderId="12"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15" xfId="0" applyFont="1" applyFill="1" applyBorder="1" applyAlignment="1">
      <alignment horizontal="center" vertical="center" wrapText="1"/>
    </xf>
    <xf numFmtId="172" fontId="6" fillId="35" borderId="40" xfId="0" applyNumberFormat="1" applyFont="1" applyFill="1" applyBorder="1" applyAlignment="1">
      <alignment horizontal="center" vertical="center"/>
    </xf>
    <xf numFmtId="172" fontId="6" fillId="35" borderId="64"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wrapText="1"/>
    </xf>
    <xf numFmtId="49" fontId="9" fillId="42" borderId="10" xfId="0" applyNumberFormat="1" applyFont="1" applyFill="1" applyBorder="1" applyAlignment="1">
      <alignment horizontal="left" vertical="top"/>
    </xf>
    <xf numFmtId="49" fontId="6" fillId="0" borderId="12"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10" fillId="67" borderId="10" xfId="0" applyFont="1" applyFill="1" applyBorder="1" applyAlignment="1">
      <alignment horizontal="left" vertical="top" wrapText="1"/>
    </xf>
    <xf numFmtId="0" fontId="9" fillId="53" borderId="10" xfId="0" applyFont="1" applyFill="1" applyBorder="1" applyAlignment="1">
      <alignment horizontal="left" vertical="top"/>
    </xf>
    <xf numFmtId="49" fontId="3" fillId="42" borderId="63" xfId="45" applyNumberFormat="1" applyFont="1" applyFill="1" applyBorder="1" applyAlignment="1">
      <alignment horizontal="left" vertical="top"/>
      <protection/>
    </xf>
    <xf numFmtId="49" fontId="3" fillId="42" borderId="19" xfId="45" applyNumberFormat="1" applyFont="1" applyFill="1" applyBorder="1" applyAlignment="1">
      <alignment horizontal="left" vertical="top"/>
      <protection/>
    </xf>
    <xf numFmtId="49" fontId="3" fillId="42" borderId="13" xfId="45" applyNumberFormat="1" applyFont="1" applyFill="1" applyBorder="1" applyAlignment="1">
      <alignment horizontal="left" vertical="top"/>
      <protection/>
    </xf>
    <xf numFmtId="0" fontId="10" fillId="0" borderId="10" xfId="0" applyFont="1" applyBorder="1" applyAlignment="1">
      <alignment horizontal="center" vertical="top" textRotation="90" wrapText="1"/>
    </xf>
    <xf numFmtId="0" fontId="10" fillId="0" borderId="10" xfId="0" applyFont="1" applyBorder="1" applyAlignment="1">
      <alignment horizontal="center" vertical="center" wrapText="1"/>
    </xf>
    <xf numFmtId="172" fontId="6" fillId="81" borderId="15"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0" fillId="0" borderId="12" xfId="0" applyFont="1" applyBorder="1" applyAlignment="1">
      <alignment horizontal="center" vertical="top" textRotation="90" wrapText="1"/>
    </xf>
    <xf numFmtId="0" fontId="10" fillId="0" borderId="33" xfId="0" applyFont="1" applyBorder="1" applyAlignment="1">
      <alignment horizontal="center" vertical="top" textRotation="90" wrapText="1"/>
    </xf>
    <xf numFmtId="0" fontId="10" fillId="0" borderId="15" xfId="0" applyFont="1" applyBorder="1" applyAlignment="1">
      <alignment horizontal="center" vertical="top" textRotation="90" wrapText="1"/>
    </xf>
    <xf numFmtId="172" fontId="9" fillId="0" borderId="10" xfId="0" applyNumberFormat="1" applyFont="1" applyBorder="1" applyAlignment="1">
      <alignment horizontal="center" vertical="center" wrapText="1"/>
    </xf>
    <xf numFmtId="49" fontId="10" fillId="92" borderId="10" xfId="0" applyNumberFormat="1"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textRotation="90"/>
    </xf>
    <xf numFmtId="49" fontId="13" fillId="53" borderId="10" xfId="0" applyNumberFormat="1" applyFont="1" applyFill="1" applyBorder="1" applyAlignment="1">
      <alignment horizontal="center" vertical="center"/>
    </xf>
    <xf numFmtId="0" fontId="10" fillId="0" borderId="10" xfId="0" applyFont="1" applyBorder="1" applyAlignment="1">
      <alignment horizontal="center" vertical="center" textRotation="90" wrapText="1"/>
    </xf>
    <xf numFmtId="0" fontId="9"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top"/>
    </xf>
    <xf numFmtId="49" fontId="6" fillId="0" borderId="33" xfId="0" applyNumberFormat="1" applyFont="1" applyFill="1" applyBorder="1" applyAlignment="1">
      <alignment horizontal="center" vertical="top"/>
    </xf>
    <xf numFmtId="49" fontId="6" fillId="0" borderId="15" xfId="0" applyNumberFormat="1" applyFont="1" applyFill="1" applyBorder="1" applyAlignment="1">
      <alignment horizontal="center" vertical="top"/>
    </xf>
    <xf numFmtId="49" fontId="6" fillId="0" borderId="10" xfId="0" applyNumberFormat="1" applyFont="1" applyFill="1" applyBorder="1" applyAlignment="1">
      <alignment vertical="center" wrapText="1"/>
    </xf>
    <xf numFmtId="0" fontId="6" fillId="35" borderId="12" xfId="0" applyFont="1" applyFill="1" applyBorder="1" applyAlignment="1">
      <alignment horizontal="left" vertical="center" wrapText="1"/>
    </xf>
    <xf numFmtId="0" fontId="6" fillId="35" borderId="15" xfId="0" applyFont="1" applyFill="1" applyBorder="1" applyAlignment="1">
      <alignment horizontal="left" vertical="center" wrapText="1"/>
    </xf>
    <xf numFmtId="49" fontId="13" fillId="42" borderId="1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49" fontId="13" fillId="56" borderId="26" xfId="0" applyNumberFormat="1" applyFont="1" applyFill="1" applyBorder="1" applyAlignment="1">
      <alignment horizontal="center" vertical="top"/>
    </xf>
    <xf numFmtId="49" fontId="13" fillId="56" borderId="20" xfId="0" applyNumberFormat="1" applyFont="1" applyFill="1" applyBorder="1" applyAlignment="1">
      <alignment horizontal="center" vertical="top"/>
    </xf>
    <xf numFmtId="49" fontId="13" fillId="56" borderId="21" xfId="0" applyNumberFormat="1" applyFont="1" applyFill="1" applyBorder="1" applyAlignment="1">
      <alignment horizontal="center" vertical="top"/>
    </xf>
    <xf numFmtId="49" fontId="13" fillId="0" borderId="12" xfId="0" applyNumberFormat="1" applyFont="1" applyFill="1" applyBorder="1" applyAlignment="1">
      <alignment horizontal="center" vertical="top" wrapText="1"/>
    </xf>
    <xf numFmtId="49" fontId="13" fillId="0" borderId="33" xfId="0" applyNumberFormat="1" applyFont="1" applyFill="1" applyBorder="1" applyAlignment="1">
      <alignment horizontal="center" vertical="top" wrapText="1"/>
    </xf>
    <xf numFmtId="49" fontId="13" fillId="0" borderId="15" xfId="0" applyNumberFormat="1" applyFont="1" applyFill="1" applyBorder="1" applyAlignment="1">
      <alignment horizontal="center" vertical="top" wrapText="1"/>
    </xf>
    <xf numFmtId="0" fontId="27" fillId="35" borderId="21" xfId="0" applyFont="1" applyFill="1" applyBorder="1" applyAlignment="1">
      <alignment horizontal="left" vertical="top" wrapText="1"/>
    </xf>
    <xf numFmtId="0" fontId="4" fillId="35" borderId="31" xfId="0" applyFont="1" applyFill="1" applyBorder="1" applyAlignment="1">
      <alignment horizontal="left" vertical="top" wrapText="1"/>
    </xf>
    <xf numFmtId="172" fontId="2" fillId="35" borderId="16" xfId="45" applyNumberFormat="1" applyFont="1" applyFill="1" applyBorder="1" applyAlignment="1">
      <alignment horizontal="center" vertical="center"/>
      <protection/>
    </xf>
    <xf numFmtId="172" fontId="2" fillId="81" borderId="24" xfId="45" applyNumberFormat="1" applyFont="1" applyFill="1" applyBorder="1" applyAlignment="1">
      <alignment horizontal="center" vertical="center"/>
      <protection/>
    </xf>
    <xf numFmtId="49" fontId="6" fillId="0" borderId="1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38" borderId="12" xfId="45" applyFont="1" applyFill="1" applyBorder="1" applyAlignment="1">
      <alignment horizontal="center" vertical="center"/>
      <protection/>
    </xf>
    <xf numFmtId="0" fontId="6" fillId="38" borderId="33" xfId="45" applyFont="1" applyFill="1" applyBorder="1" applyAlignment="1">
      <alignment horizontal="center" vertical="center"/>
      <protection/>
    </xf>
    <xf numFmtId="0" fontId="6" fillId="38" borderId="15" xfId="45" applyFont="1" applyFill="1" applyBorder="1" applyAlignment="1">
      <alignment horizontal="center" vertical="center"/>
      <protection/>
    </xf>
    <xf numFmtId="0" fontId="27" fillId="0" borderId="10" xfId="45" applyFont="1" applyFill="1" applyBorder="1" applyAlignment="1">
      <alignment horizontal="left" vertical="center" wrapText="1"/>
      <protection/>
    </xf>
    <xf numFmtId="0" fontId="6" fillId="35" borderId="10" xfId="45" applyFont="1" applyFill="1" applyBorder="1" applyAlignment="1">
      <alignment horizontal="center" vertical="center"/>
      <protection/>
    </xf>
    <xf numFmtId="0" fontId="6" fillId="53" borderId="18" xfId="0" applyFont="1" applyFill="1" applyBorder="1" applyAlignment="1">
      <alignment horizontal="center"/>
    </xf>
    <xf numFmtId="0" fontId="6" fillId="53" borderId="19" xfId="0" applyFont="1" applyFill="1" applyBorder="1" applyAlignment="1">
      <alignment horizontal="center"/>
    </xf>
    <xf numFmtId="0" fontId="6" fillId="53" borderId="13" xfId="0" applyFont="1" applyFill="1" applyBorder="1" applyAlignment="1">
      <alignment horizontal="center"/>
    </xf>
    <xf numFmtId="0" fontId="6" fillId="35" borderId="21" xfId="0" applyFont="1" applyFill="1" applyBorder="1" applyAlignment="1">
      <alignment horizontal="center" wrapText="1"/>
    </xf>
    <xf numFmtId="0" fontId="6" fillId="35" borderId="31" xfId="0" applyFont="1" applyFill="1" applyBorder="1" applyAlignment="1">
      <alignment horizontal="center" wrapText="1"/>
    </xf>
    <xf numFmtId="0" fontId="6" fillId="35" borderId="29" xfId="0" applyFont="1" applyFill="1" applyBorder="1" applyAlignment="1">
      <alignment horizontal="center" wrapText="1"/>
    </xf>
    <xf numFmtId="0" fontId="27" fillId="40" borderId="27" xfId="45" applyFont="1" applyFill="1" applyBorder="1" applyAlignment="1">
      <alignment horizontal="left" vertical="center" wrapText="1"/>
      <protection/>
    </xf>
    <xf numFmtId="0" fontId="6" fillId="34" borderId="10" xfId="45" applyFont="1" applyFill="1" applyBorder="1" applyAlignment="1">
      <alignment horizontal="center" vertical="center"/>
      <protection/>
    </xf>
    <xf numFmtId="0" fontId="6" fillId="0" borderId="10" xfId="0" applyFont="1" applyBorder="1" applyAlignment="1">
      <alignment horizontal="left" vertical="center" wrapText="1"/>
    </xf>
    <xf numFmtId="49" fontId="13" fillId="64" borderId="12" xfId="0" applyNumberFormat="1" applyFont="1" applyFill="1" applyBorder="1" applyAlignment="1">
      <alignment horizontal="center" vertical="center"/>
    </xf>
    <xf numFmtId="49" fontId="13" fillId="64" borderId="33" xfId="0" applyNumberFormat="1" applyFont="1" applyFill="1" applyBorder="1" applyAlignment="1">
      <alignment horizontal="center" vertical="center"/>
    </xf>
    <xf numFmtId="49" fontId="13" fillId="54" borderId="12" xfId="0" applyNumberFormat="1" applyFont="1" applyFill="1" applyBorder="1" applyAlignment="1">
      <alignment horizontal="center" vertical="center"/>
    </xf>
    <xf numFmtId="49" fontId="13" fillId="54" borderId="33" xfId="0" applyNumberFormat="1" applyFont="1" applyFill="1" applyBorder="1" applyAlignment="1">
      <alignment horizontal="center" vertical="center"/>
    </xf>
    <xf numFmtId="0" fontId="6" fillId="0" borderId="26" xfId="45" applyFont="1" applyFill="1" applyBorder="1" applyAlignment="1">
      <alignment horizontal="left" vertical="center" wrapText="1"/>
      <protection/>
    </xf>
    <xf numFmtId="0" fontId="6" fillId="0" borderId="30" xfId="45" applyFont="1" applyFill="1" applyBorder="1" applyAlignment="1">
      <alignment horizontal="left" vertical="center" wrapText="1"/>
      <protection/>
    </xf>
    <xf numFmtId="0" fontId="13" fillId="42" borderId="18" xfId="0" applyFont="1" applyFill="1" applyBorder="1" applyAlignment="1">
      <alignment horizontal="right" vertical="top" wrapText="1"/>
    </xf>
    <xf numFmtId="0" fontId="13" fillId="42" borderId="19" xfId="0" applyFont="1" applyFill="1" applyBorder="1" applyAlignment="1">
      <alignment horizontal="right" vertical="top" wrapText="1"/>
    </xf>
    <xf numFmtId="49" fontId="13" fillId="53" borderId="18" xfId="0" applyNumberFormat="1" applyFont="1" applyFill="1" applyBorder="1" applyAlignment="1">
      <alignment horizontal="right" vertical="top" wrapText="1"/>
    </xf>
    <xf numFmtId="49" fontId="13" fillId="53" borderId="19" xfId="0" applyNumberFormat="1" applyFont="1" applyFill="1" applyBorder="1" applyAlignment="1">
      <alignment horizontal="right" vertical="top" wrapText="1"/>
    </xf>
    <xf numFmtId="0" fontId="6" fillId="0" borderId="30" xfId="0" applyFont="1" applyBorder="1" applyAlignment="1">
      <alignment horizontal="left"/>
    </xf>
    <xf numFmtId="0" fontId="6" fillId="0" borderId="0" xfId="0" applyFont="1" applyAlignment="1">
      <alignment horizontal="left"/>
    </xf>
    <xf numFmtId="0" fontId="3" fillId="34" borderId="12" xfId="45" applyFont="1" applyFill="1" applyBorder="1" applyAlignment="1">
      <alignment horizontal="center" vertical="center" wrapText="1"/>
      <protection/>
    </xf>
    <xf numFmtId="0" fontId="3" fillId="34" borderId="15" xfId="45" applyFont="1" applyFill="1" applyBorder="1" applyAlignment="1">
      <alignment horizontal="center" vertical="center" wrapText="1"/>
      <protection/>
    </xf>
    <xf numFmtId="0" fontId="27" fillId="0" borderId="12" xfId="45" applyFont="1" applyFill="1" applyBorder="1" applyAlignment="1">
      <alignment horizontal="left" vertical="center" wrapText="1"/>
      <protection/>
    </xf>
    <xf numFmtId="0" fontId="27" fillId="0" borderId="15" xfId="45" applyFont="1" applyFill="1" applyBorder="1" applyAlignment="1">
      <alignment horizontal="left" vertical="center" wrapText="1"/>
      <protection/>
    </xf>
    <xf numFmtId="0" fontId="6" fillId="70" borderId="10" xfId="45" applyFont="1" applyFill="1" applyBorder="1" applyAlignment="1">
      <alignment horizontal="center" vertical="center"/>
      <protection/>
    </xf>
    <xf numFmtId="0" fontId="6" fillId="40" borderId="10" xfId="45" applyFont="1" applyFill="1" applyBorder="1" applyAlignment="1">
      <alignment horizontal="center" vertical="center" wrapText="1"/>
      <protection/>
    </xf>
    <xf numFmtId="0" fontId="13" fillId="42" borderId="18" xfId="0" applyFont="1" applyFill="1" applyBorder="1" applyAlignment="1">
      <alignment horizontal="left" vertical="top" wrapText="1"/>
    </xf>
    <xf numFmtId="0" fontId="13" fillId="42" borderId="19" xfId="0" applyFont="1" applyFill="1" applyBorder="1" applyAlignment="1">
      <alignment horizontal="left" vertical="top" wrapText="1"/>
    </xf>
    <xf numFmtId="0" fontId="13" fillId="42" borderId="13" xfId="0" applyFont="1" applyFill="1" applyBorder="1" applyAlignment="1">
      <alignment horizontal="left" vertical="top" wrapText="1"/>
    </xf>
    <xf numFmtId="0" fontId="6" fillId="51" borderId="12" xfId="0" applyFont="1" applyFill="1" applyBorder="1" applyAlignment="1">
      <alignment horizontal="left" vertical="center" wrapText="1"/>
    </xf>
    <xf numFmtId="0" fontId="6" fillId="51" borderId="15" xfId="0" applyFont="1" applyFill="1" applyBorder="1" applyAlignment="1">
      <alignment horizontal="left" vertical="center" wrapText="1"/>
    </xf>
    <xf numFmtId="0" fontId="6" fillId="51" borderId="12" xfId="0" applyFont="1" applyFill="1" applyBorder="1" applyAlignment="1">
      <alignment horizontal="center" vertical="center" wrapText="1"/>
    </xf>
    <xf numFmtId="0" fontId="6" fillId="51" borderId="15" xfId="0" applyFont="1" applyFill="1" applyBorder="1" applyAlignment="1">
      <alignment horizontal="center" vertical="center" wrapText="1"/>
    </xf>
    <xf numFmtId="0" fontId="6" fillId="55" borderId="12" xfId="0" applyFont="1" applyFill="1" applyBorder="1" applyAlignment="1">
      <alignment horizontal="center" vertical="center" wrapText="1"/>
    </xf>
    <xf numFmtId="0" fontId="6" fillId="55" borderId="15" xfId="0" applyFont="1" applyFill="1" applyBorder="1" applyAlignment="1">
      <alignment horizontal="center" vertical="center" wrapText="1"/>
    </xf>
    <xf numFmtId="0" fontId="3" fillId="0" borderId="12" xfId="45" applyFont="1" applyBorder="1" applyAlignment="1">
      <alignment horizontal="center" vertical="center"/>
      <protection/>
    </xf>
    <xf numFmtId="0" fontId="3" fillId="0" borderId="15" xfId="45" applyFont="1" applyBorder="1" applyAlignment="1">
      <alignment horizontal="center" vertical="center"/>
      <protection/>
    </xf>
    <xf numFmtId="49" fontId="6" fillId="34" borderId="10" xfId="0" applyNumberFormat="1" applyFont="1" applyFill="1" applyBorder="1" applyAlignment="1">
      <alignment horizontal="left" vertical="center" wrapText="1"/>
    </xf>
    <xf numFmtId="49" fontId="13" fillId="0" borderId="1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6" fillId="35" borderId="10" xfId="0" applyFont="1" applyFill="1" applyBorder="1" applyAlignment="1">
      <alignment vertical="center" wrapText="1"/>
    </xf>
    <xf numFmtId="49" fontId="6" fillId="0" borderId="33" xfId="0" applyNumberFormat="1" applyFont="1" applyFill="1" applyBorder="1" applyAlignment="1">
      <alignment horizontal="left" vertical="center" wrapText="1"/>
    </xf>
    <xf numFmtId="0" fontId="6" fillId="37" borderId="10" xfId="45" applyFont="1" applyFill="1" applyBorder="1" applyAlignment="1">
      <alignment horizontal="center" vertical="center" wrapText="1"/>
      <protection/>
    </xf>
    <xf numFmtId="0" fontId="6" fillId="35" borderId="10" xfId="0" applyFont="1" applyFill="1" applyBorder="1" applyAlignment="1">
      <alignment horizontal="center" vertical="center" wrapText="1"/>
    </xf>
    <xf numFmtId="0" fontId="13" fillId="35" borderId="55" xfId="45" applyFont="1" applyFill="1" applyBorder="1" applyAlignment="1">
      <alignment horizontal="center" vertical="center" wrapText="1"/>
      <protection/>
    </xf>
    <xf numFmtId="0" fontId="13" fillId="35" borderId="65" xfId="45" applyFont="1" applyFill="1" applyBorder="1" applyAlignment="1">
      <alignment horizontal="center" vertical="center" wrapText="1"/>
      <protection/>
    </xf>
    <xf numFmtId="49" fontId="13" fillId="69" borderId="33" xfId="0" applyNumberFormat="1" applyFont="1" applyFill="1" applyBorder="1" applyAlignment="1">
      <alignment horizontal="center" vertical="center"/>
    </xf>
    <xf numFmtId="49" fontId="13" fillId="55" borderId="12" xfId="0" applyNumberFormat="1" applyFont="1" applyFill="1" applyBorder="1" applyAlignment="1">
      <alignment horizontal="center" vertical="center"/>
    </xf>
    <xf numFmtId="49" fontId="13" fillId="55" borderId="33" xfId="0" applyNumberFormat="1" applyFont="1" applyFill="1" applyBorder="1" applyAlignment="1">
      <alignment horizontal="center" vertical="center"/>
    </xf>
    <xf numFmtId="49" fontId="13" fillId="55" borderId="15" xfId="0" applyNumberFormat="1" applyFont="1" applyFill="1" applyBorder="1" applyAlignment="1">
      <alignment horizontal="center" vertical="center"/>
    </xf>
    <xf numFmtId="49" fontId="13" fillId="51" borderId="12" xfId="0" applyNumberFormat="1" applyFont="1" applyFill="1" applyBorder="1" applyAlignment="1">
      <alignment horizontal="center" vertical="center"/>
    </xf>
    <xf numFmtId="49" fontId="13" fillId="51" borderId="33" xfId="0" applyNumberFormat="1" applyFont="1" applyFill="1" applyBorder="1" applyAlignment="1">
      <alignment horizontal="center" vertical="center"/>
    </xf>
    <xf numFmtId="49" fontId="13" fillId="51" borderId="15" xfId="0" applyNumberFormat="1" applyFont="1" applyFill="1" applyBorder="1" applyAlignment="1">
      <alignment horizontal="center" vertical="center"/>
    </xf>
    <xf numFmtId="0" fontId="6" fillId="35" borderId="33" xfId="45" applyFont="1" applyFill="1" applyBorder="1" applyAlignment="1">
      <alignment horizontal="center" vertical="center" wrapText="1"/>
      <protection/>
    </xf>
    <xf numFmtId="0" fontId="6" fillId="93" borderId="18" xfId="0" applyFont="1" applyFill="1" applyBorder="1" applyAlignment="1">
      <alignment horizontal="center" vertical="center" wrapText="1"/>
    </xf>
    <xf numFmtId="0" fontId="6" fillId="93" borderId="19" xfId="0" applyFont="1" applyFill="1" applyBorder="1" applyAlignment="1">
      <alignment horizontal="center" vertical="center" wrapText="1"/>
    </xf>
    <xf numFmtId="0" fontId="6" fillId="93" borderId="13" xfId="0" applyFont="1" applyFill="1" applyBorder="1" applyAlignment="1">
      <alignment horizontal="center" vertical="center" wrapText="1"/>
    </xf>
    <xf numFmtId="49" fontId="13" fillId="35" borderId="10" xfId="0" applyNumberFormat="1" applyFont="1" applyFill="1" applyBorder="1" applyAlignment="1">
      <alignment horizontal="center" vertical="center"/>
    </xf>
    <xf numFmtId="49" fontId="13" fillId="35" borderId="12" xfId="0" applyNumberFormat="1" applyFont="1" applyFill="1" applyBorder="1" applyAlignment="1">
      <alignment horizontal="center" vertical="center"/>
    </xf>
    <xf numFmtId="49" fontId="13" fillId="35" borderId="33" xfId="0" applyNumberFormat="1" applyFont="1" applyFill="1" applyBorder="1" applyAlignment="1">
      <alignment horizontal="center" vertical="center"/>
    </xf>
    <xf numFmtId="49" fontId="13" fillId="35" borderId="15" xfId="0" applyNumberFormat="1" applyFont="1" applyFill="1" applyBorder="1" applyAlignment="1">
      <alignment horizontal="center" vertical="center"/>
    </xf>
    <xf numFmtId="0" fontId="6" fillId="0" borderId="11" xfId="45" applyFont="1" applyFill="1" applyBorder="1" applyAlignment="1">
      <alignment horizontal="left" vertical="center" wrapText="1"/>
      <protection/>
    </xf>
    <xf numFmtId="0" fontId="27" fillId="40" borderId="10" xfId="45" applyFont="1" applyFill="1" applyBorder="1" applyAlignment="1">
      <alignment horizontal="left" vertical="center" wrapText="1"/>
      <protection/>
    </xf>
    <xf numFmtId="176" fontId="27" fillId="0" borderId="43" xfId="47" applyFont="1" applyFill="1" applyBorder="1" applyAlignment="1">
      <alignment horizontal="left" vertical="center" wrapText="1"/>
      <protection/>
    </xf>
    <xf numFmtId="176" fontId="27" fillId="0" borderId="64" xfId="47" applyFont="1" applyFill="1" applyBorder="1" applyAlignment="1">
      <alignment horizontal="left" vertical="center" wrapText="1"/>
      <protection/>
    </xf>
    <xf numFmtId="49" fontId="6" fillId="35" borderId="55" xfId="0" applyNumberFormat="1" applyFont="1" applyFill="1" applyBorder="1" applyAlignment="1">
      <alignment horizontal="center" vertical="center"/>
    </xf>
    <xf numFmtId="49" fontId="6" fillId="35" borderId="70" xfId="0" applyNumberFormat="1" applyFont="1" applyFill="1" applyBorder="1" applyAlignment="1">
      <alignment horizontal="center" vertical="center"/>
    </xf>
    <xf numFmtId="49" fontId="13" fillId="63" borderId="30" xfId="0" applyNumberFormat="1" applyFont="1" applyFill="1" applyBorder="1" applyAlignment="1">
      <alignment horizontal="center" vertical="center"/>
    </xf>
    <xf numFmtId="0" fontId="6" fillId="0" borderId="40" xfId="45" applyFont="1" applyFill="1" applyBorder="1" applyAlignment="1">
      <alignment horizontal="left" vertical="center" wrapText="1"/>
      <protection/>
    </xf>
    <xf numFmtId="0" fontId="6" fillId="0" borderId="66" xfId="45" applyFont="1" applyFill="1" applyBorder="1" applyAlignment="1">
      <alignment horizontal="left" vertical="center" wrapText="1"/>
      <protection/>
    </xf>
    <xf numFmtId="0" fontId="6" fillId="0" borderId="67" xfId="45" applyFont="1" applyFill="1" applyBorder="1" applyAlignment="1">
      <alignment horizontal="left" vertical="center" wrapText="1"/>
      <protection/>
    </xf>
    <xf numFmtId="49" fontId="6" fillId="40" borderId="55" xfId="45" applyNumberFormat="1" applyFont="1" applyFill="1" applyBorder="1" applyAlignment="1">
      <alignment horizontal="left" vertical="top" wrapText="1"/>
      <protection/>
    </xf>
    <xf numFmtId="49" fontId="6" fillId="40" borderId="68" xfId="45" applyNumberFormat="1" applyFont="1" applyFill="1" applyBorder="1" applyAlignment="1">
      <alignment horizontal="left" vertical="top" wrapText="1"/>
      <protection/>
    </xf>
    <xf numFmtId="49" fontId="6" fillId="34" borderId="10" xfId="0" applyNumberFormat="1" applyFont="1" applyFill="1" applyBorder="1" applyAlignment="1">
      <alignment horizontal="left" vertical="top" wrapText="1"/>
    </xf>
    <xf numFmtId="0" fontId="27" fillId="35" borderId="10" xfId="0" applyFont="1" applyFill="1" applyBorder="1" applyAlignment="1">
      <alignment horizontal="left" vertical="center" wrapText="1"/>
    </xf>
    <xf numFmtId="49" fontId="6" fillId="40" borderId="23" xfId="45" applyNumberFormat="1" applyFont="1" applyFill="1" applyBorder="1" applyAlignment="1">
      <alignment horizontal="left" vertical="top" wrapText="1"/>
      <protection/>
    </xf>
    <xf numFmtId="49" fontId="6" fillId="40" borderId="11" xfId="45" applyNumberFormat="1" applyFont="1" applyFill="1" applyBorder="1" applyAlignment="1">
      <alignment horizontal="left" vertical="top" wrapText="1"/>
      <protection/>
    </xf>
    <xf numFmtId="49" fontId="13" fillId="67" borderId="10" xfId="0" applyNumberFormat="1" applyFont="1" applyFill="1" applyBorder="1" applyAlignment="1">
      <alignment horizontal="right" vertical="top"/>
    </xf>
    <xf numFmtId="0" fontId="6" fillId="67" borderId="18" xfId="0" applyFont="1" applyFill="1" applyBorder="1" applyAlignment="1">
      <alignment horizontal="center"/>
    </xf>
    <xf numFmtId="0" fontId="6" fillId="67" borderId="19" xfId="0" applyFont="1" applyFill="1" applyBorder="1" applyAlignment="1">
      <alignment horizontal="center"/>
    </xf>
    <xf numFmtId="0" fontId="6" fillId="67" borderId="13" xfId="0" applyFont="1" applyFill="1" applyBorder="1" applyAlignment="1">
      <alignment horizontal="center"/>
    </xf>
    <xf numFmtId="49" fontId="13" fillId="35" borderId="40" xfId="0" applyNumberFormat="1" applyFont="1" applyFill="1" applyBorder="1" applyAlignment="1">
      <alignment horizontal="center" vertical="center"/>
    </xf>
    <xf numFmtId="49" fontId="13" fillId="35" borderId="66" xfId="0" applyNumberFormat="1" applyFont="1" applyFill="1" applyBorder="1" applyAlignment="1">
      <alignment horizontal="center" vertical="center"/>
    </xf>
    <xf numFmtId="49" fontId="13" fillId="35" borderId="64" xfId="0" applyNumberFormat="1" applyFont="1" applyFill="1" applyBorder="1" applyAlignment="1">
      <alignment horizontal="center" vertical="center"/>
    </xf>
    <xf numFmtId="0" fontId="6" fillId="0" borderId="37" xfId="45" applyFont="1" applyFill="1" applyBorder="1" applyAlignment="1">
      <alignment horizontal="left" vertical="center" wrapText="1"/>
      <protection/>
    </xf>
    <xf numFmtId="0" fontId="6" fillId="0" borderId="22" xfId="45" applyFont="1" applyFill="1" applyBorder="1" applyAlignment="1">
      <alignment horizontal="left" vertical="center" wrapText="1"/>
      <protection/>
    </xf>
    <xf numFmtId="0" fontId="6" fillId="0" borderId="24" xfId="45" applyFont="1" applyFill="1" applyBorder="1" applyAlignment="1">
      <alignment horizontal="left" vertical="center" wrapText="1"/>
      <protection/>
    </xf>
    <xf numFmtId="49" fontId="6" fillId="40" borderId="61" xfId="45" applyNumberFormat="1" applyFont="1" applyFill="1" applyBorder="1" applyAlignment="1">
      <alignment horizontal="left" vertical="center" wrapText="1"/>
      <protection/>
    </xf>
    <xf numFmtId="49" fontId="6" fillId="40" borderId="35" xfId="45" applyNumberFormat="1" applyFont="1" applyFill="1" applyBorder="1" applyAlignment="1">
      <alignment horizontal="left" vertical="center" wrapText="1"/>
      <protection/>
    </xf>
    <xf numFmtId="49" fontId="6" fillId="40" borderId="32" xfId="45" applyNumberFormat="1" applyFont="1" applyFill="1" applyBorder="1" applyAlignment="1">
      <alignment horizontal="left" vertical="center" wrapText="1"/>
      <protection/>
    </xf>
    <xf numFmtId="0" fontId="6" fillId="46" borderId="18" xfId="0" applyFont="1" applyFill="1" applyBorder="1" applyAlignment="1">
      <alignment horizontal="center" wrapText="1"/>
    </xf>
    <xf numFmtId="0" fontId="6" fillId="46" borderId="19" xfId="0" applyFont="1" applyFill="1" applyBorder="1" applyAlignment="1">
      <alignment horizontal="center" wrapText="1"/>
    </xf>
    <xf numFmtId="0" fontId="6" fillId="46" borderId="13" xfId="0" applyFont="1" applyFill="1" applyBorder="1" applyAlignment="1">
      <alignment horizontal="center" wrapText="1"/>
    </xf>
    <xf numFmtId="0" fontId="6" fillId="54" borderId="10" xfId="0" applyFont="1" applyFill="1" applyBorder="1" applyAlignment="1">
      <alignment horizontal="center" vertical="center"/>
    </xf>
    <xf numFmtId="0" fontId="27" fillId="35" borderId="10" xfId="46" applyFont="1" applyFill="1" applyBorder="1" applyAlignment="1">
      <alignment horizontal="left" vertical="center" wrapText="1"/>
      <protection/>
    </xf>
    <xf numFmtId="0" fontId="6" fillId="35" borderId="12" xfId="45" applyFont="1" applyFill="1" applyBorder="1" applyAlignment="1">
      <alignment horizontal="center" vertical="center"/>
      <protection/>
    </xf>
    <xf numFmtId="0" fontId="6" fillId="35" borderId="15" xfId="45" applyFont="1" applyFill="1" applyBorder="1" applyAlignment="1">
      <alignment horizontal="center" vertical="center"/>
      <protection/>
    </xf>
    <xf numFmtId="49" fontId="6" fillId="40" borderId="10" xfId="45" applyNumberFormat="1" applyFont="1" applyFill="1" applyBorder="1" applyAlignment="1">
      <alignment horizontal="center" vertical="center"/>
      <protection/>
    </xf>
    <xf numFmtId="0" fontId="27" fillId="40" borderId="10" xfId="46" applyFont="1" applyFill="1" applyBorder="1" applyAlignment="1">
      <alignment horizontal="left" vertical="center" wrapText="1"/>
      <protection/>
    </xf>
    <xf numFmtId="49" fontId="13" fillId="54" borderId="15" xfId="0" applyNumberFormat="1" applyFont="1" applyFill="1" applyBorder="1" applyAlignment="1">
      <alignment horizontal="center" vertical="center"/>
    </xf>
    <xf numFmtId="49" fontId="13" fillId="64" borderId="15" xfId="0" applyNumberFormat="1" applyFont="1" applyFill="1" applyBorder="1" applyAlignment="1">
      <alignment horizontal="center" vertical="center"/>
    </xf>
    <xf numFmtId="49" fontId="6" fillId="0" borderId="26"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5" xfId="0" applyFont="1" applyFill="1" applyBorder="1" applyAlignment="1">
      <alignment horizontal="left" vertical="center" wrapText="1"/>
    </xf>
    <xf numFmtId="49" fontId="6" fillId="35" borderId="12" xfId="45" applyNumberFormat="1" applyFont="1" applyFill="1" applyBorder="1" applyAlignment="1">
      <alignment horizontal="left" vertical="center" wrapText="1"/>
      <protection/>
    </xf>
    <xf numFmtId="49" fontId="6" fillId="35" borderId="33" xfId="45" applyNumberFormat="1" applyFont="1" applyFill="1" applyBorder="1" applyAlignment="1">
      <alignment horizontal="left" vertical="center" wrapText="1"/>
      <protection/>
    </xf>
    <xf numFmtId="49" fontId="6" fillId="35" borderId="15" xfId="45" applyNumberFormat="1" applyFont="1" applyFill="1" applyBorder="1" applyAlignment="1">
      <alignment horizontal="left" vertical="center" wrapText="1"/>
      <protection/>
    </xf>
    <xf numFmtId="0" fontId="13" fillId="42" borderId="18" xfId="0" applyFont="1" applyFill="1" applyBorder="1" applyAlignment="1">
      <alignment horizontal="left" vertical="center" wrapText="1"/>
    </xf>
    <xf numFmtId="0" fontId="13" fillId="42" borderId="19" xfId="0" applyFont="1" applyFill="1" applyBorder="1" applyAlignment="1">
      <alignment horizontal="left" vertical="center" wrapText="1"/>
    </xf>
    <xf numFmtId="0" fontId="13" fillId="42" borderId="13" xfId="0" applyFont="1" applyFill="1" applyBorder="1" applyAlignment="1">
      <alignment horizontal="left" vertical="center" wrapText="1"/>
    </xf>
    <xf numFmtId="0" fontId="6" fillId="63" borderId="18" xfId="0" applyFont="1" applyFill="1" applyBorder="1" applyAlignment="1">
      <alignment horizontal="left" vertical="center" wrapText="1"/>
    </xf>
    <xf numFmtId="0" fontId="6" fillId="63" borderId="19" xfId="0" applyFont="1" applyFill="1" applyBorder="1" applyAlignment="1">
      <alignment horizontal="left" vertical="center" wrapText="1"/>
    </xf>
    <xf numFmtId="0" fontId="6" fillId="63" borderId="13" xfId="0" applyFont="1" applyFill="1" applyBorder="1" applyAlignment="1">
      <alignment horizontal="left" vertical="center" wrapText="1"/>
    </xf>
    <xf numFmtId="49" fontId="6" fillId="35" borderId="12" xfId="45" applyNumberFormat="1" applyFont="1" applyFill="1" applyBorder="1" applyAlignment="1">
      <alignment horizontal="left" vertical="top" wrapText="1"/>
      <protection/>
    </xf>
    <xf numFmtId="49" fontId="6" fillId="35" borderId="33" xfId="45" applyNumberFormat="1" applyFont="1" applyFill="1" applyBorder="1" applyAlignment="1">
      <alignment horizontal="left" vertical="top" wrapText="1"/>
      <protection/>
    </xf>
    <xf numFmtId="49" fontId="6" fillId="35" borderId="15" xfId="45" applyNumberFormat="1" applyFont="1" applyFill="1" applyBorder="1" applyAlignment="1">
      <alignment horizontal="left" vertical="top" wrapText="1"/>
      <protection/>
    </xf>
    <xf numFmtId="0" fontId="6" fillId="40" borderId="26" xfId="45" applyFont="1" applyFill="1" applyBorder="1" applyAlignment="1">
      <alignment horizontal="center" vertical="center" wrapText="1"/>
      <protection/>
    </xf>
    <xf numFmtId="0" fontId="6" fillId="40" borderId="20" xfId="45" applyFont="1" applyFill="1" applyBorder="1" applyAlignment="1">
      <alignment horizontal="center" vertical="center" wrapText="1"/>
      <protection/>
    </xf>
    <xf numFmtId="0" fontId="6" fillId="40" borderId="21" xfId="45" applyFont="1" applyFill="1" applyBorder="1" applyAlignment="1">
      <alignment horizontal="center" vertical="center" wrapText="1"/>
      <protection/>
    </xf>
    <xf numFmtId="0" fontId="6" fillId="40" borderId="30" xfId="45" applyFont="1" applyFill="1" applyBorder="1" applyAlignment="1">
      <alignment horizontal="center" vertical="center" wrapText="1"/>
      <protection/>
    </xf>
    <xf numFmtId="0" fontId="6" fillId="40" borderId="0" xfId="45" applyFont="1" applyFill="1" applyBorder="1" applyAlignment="1">
      <alignment horizontal="center" vertical="center" wrapText="1"/>
      <protection/>
    </xf>
    <xf numFmtId="0" fontId="6" fillId="40" borderId="31" xfId="45" applyFont="1" applyFill="1" applyBorder="1" applyAlignment="1">
      <alignment horizontal="center" vertical="center" wrapText="1"/>
      <protection/>
    </xf>
    <xf numFmtId="0" fontId="6" fillId="40" borderId="27" xfId="45" applyFont="1" applyFill="1" applyBorder="1" applyAlignment="1">
      <alignment horizontal="center" vertical="center" wrapText="1"/>
      <protection/>
    </xf>
    <xf numFmtId="0" fontId="6" fillId="40" borderId="28" xfId="45" applyFont="1" applyFill="1" applyBorder="1" applyAlignment="1">
      <alignment horizontal="center" vertical="center" wrapText="1"/>
      <protection/>
    </xf>
    <xf numFmtId="0" fontId="6" fillId="40" borderId="29" xfId="45" applyFont="1" applyFill="1" applyBorder="1" applyAlignment="1">
      <alignment horizontal="center" vertical="center" wrapText="1"/>
      <protection/>
    </xf>
    <xf numFmtId="49" fontId="6" fillId="64" borderId="12" xfId="0" applyNumberFormat="1" applyFont="1" applyFill="1" applyBorder="1" applyAlignment="1">
      <alignment horizontal="center" vertical="top"/>
    </xf>
    <xf numFmtId="49" fontId="6" fillId="64" borderId="33" xfId="0" applyNumberFormat="1" applyFont="1" applyFill="1" applyBorder="1" applyAlignment="1">
      <alignment horizontal="center" vertical="top"/>
    </xf>
    <xf numFmtId="49" fontId="6" fillId="64" borderId="15" xfId="0" applyNumberFormat="1" applyFont="1" applyFill="1" applyBorder="1" applyAlignment="1">
      <alignment horizontal="center" vertical="top"/>
    </xf>
    <xf numFmtId="172" fontId="2" fillId="81" borderId="33" xfId="45" applyNumberFormat="1" applyFont="1" applyFill="1" applyBorder="1" applyAlignment="1">
      <alignment horizontal="center" vertical="center"/>
      <protection/>
    </xf>
    <xf numFmtId="172" fontId="2" fillId="81" borderId="15" xfId="45" applyNumberFormat="1" applyFont="1" applyFill="1" applyBorder="1" applyAlignment="1">
      <alignment horizontal="center" vertical="center"/>
      <protection/>
    </xf>
    <xf numFmtId="172" fontId="2" fillId="81" borderId="12" xfId="45" applyNumberFormat="1" applyFont="1" applyFill="1" applyBorder="1" applyAlignment="1">
      <alignment horizontal="center" vertical="center"/>
      <protection/>
    </xf>
    <xf numFmtId="172" fontId="2" fillId="35" borderId="26" xfId="45" applyNumberFormat="1" applyFont="1" applyFill="1" applyBorder="1" applyAlignment="1">
      <alignment horizontal="center" vertical="center"/>
      <protection/>
    </xf>
    <xf numFmtId="172" fontId="2" fillId="35" borderId="30" xfId="45" applyNumberFormat="1" applyFont="1" applyFill="1" applyBorder="1" applyAlignment="1">
      <alignment horizontal="center" vertical="center"/>
      <protection/>
    </xf>
    <xf numFmtId="172" fontId="2" fillId="35" borderId="27" xfId="45" applyNumberFormat="1" applyFont="1" applyFill="1" applyBorder="1" applyAlignment="1">
      <alignment horizontal="center" vertical="center"/>
      <protection/>
    </xf>
    <xf numFmtId="0" fontId="27" fillId="0" borderId="18" xfId="45" applyFont="1" applyBorder="1" applyAlignment="1">
      <alignment horizontal="left" vertical="center" wrapText="1"/>
      <protection/>
    </xf>
    <xf numFmtId="0" fontId="6" fillId="76" borderId="10" xfId="45" applyFont="1" applyFill="1" applyBorder="1" applyAlignment="1">
      <alignment horizontal="center" vertical="center"/>
      <protection/>
    </xf>
    <xf numFmtId="0" fontId="6" fillId="34" borderId="12" xfId="45" applyFont="1" applyFill="1" applyBorder="1" applyAlignment="1">
      <alignment horizontal="center" vertical="center"/>
      <protection/>
    </xf>
    <xf numFmtId="0" fontId="6" fillId="34" borderId="33" xfId="45" applyFont="1" applyFill="1" applyBorder="1" applyAlignment="1">
      <alignment horizontal="center" vertical="center"/>
      <protection/>
    </xf>
    <xf numFmtId="0" fontId="6" fillId="34" borderId="15" xfId="45" applyFont="1" applyFill="1" applyBorder="1" applyAlignment="1">
      <alignment horizontal="center" vertical="center"/>
      <protection/>
    </xf>
    <xf numFmtId="0" fontId="6" fillId="38" borderId="10" xfId="45" applyFont="1" applyFill="1" applyBorder="1" applyAlignment="1">
      <alignment horizontal="center" vertical="center"/>
      <protection/>
    </xf>
    <xf numFmtId="0" fontId="6" fillId="37" borderId="10" xfId="45" applyFont="1" applyFill="1" applyBorder="1" applyAlignment="1">
      <alignment horizontal="center" vertical="center"/>
      <protection/>
    </xf>
    <xf numFmtId="0" fontId="6" fillId="82" borderId="10" xfId="45" applyFont="1" applyFill="1" applyBorder="1" applyAlignment="1">
      <alignment horizontal="center" vertical="center" wrapText="1"/>
      <protection/>
    </xf>
    <xf numFmtId="0" fontId="6" fillId="39" borderId="10" xfId="45" applyFont="1" applyFill="1" applyBorder="1" applyAlignment="1">
      <alignment horizontal="center" vertical="center" wrapText="1"/>
      <protection/>
    </xf>
    <xf numFmtId="49" fontId="13" fillId="56" borderId="10" xfId="0" applyNumberFormat="1" applyFont="1" applyFill="1" applyBorder="1" applyAlignment="1">
      <alignment horizontal="center" vertical="top"/>
    </xf>
    <xf numFmtId="0" fontId="2" fillId="35" borderId="21" xfId="0" applyFont="1" applyFill="1" applyBorder="1" applyAlignment="1">
      <alignment horizontal="left" vertical="center" wrapText="1"/>
    </xf>
    <xf numFmtId="0" fontId="2" fillId="35" borderId="68" xfId="0" applyFont="1" applyFill="1" applyBorder="1" applyAlignment="1">
      <alignment horizontal="left" vertical="center" wrapText="1"/>
    </xf>
    <xf numFmtId="0" fontId="2" fillId="35" borderId="70" xfId="0" applyFont="1" applyFill="1" applyBorder="1" applyAlignment="1">
      <alignment horizontal="left" vertical="center" wrapText="1"/>
    </xf>
    <xf numFmtId="0" fontId="13" fillId="46" borderId="10" xfId="0" applyFont="1" applyFill="1" applyBorder="1" applyAlignment="1">
      <alignment horizontal="center" vertical="center" wrapText="1"/>
    </xf>
    <xf numFmtId="172" fontId="13" fillId="46" borderId="12" xfId="0" applyNumberFormat="1" applyFont="1" applyFill="1" applyBorder="1" applyAlignment="1">
      <alignment horizontal="center" vertical="center" wrapText="1"/>
    </xf>
    <xf numFmtId="172" fontId="13" fillId="46" borderId="15" xfId="0" applyNumberFormat="1" applyFont="1" applyFill="1" applyBorder="1" applyAlignment="1">
      <alignment horizontal="center" vertical="center" wrapText="1"/>
    </xf>
    <xf numFmtId="172" fontId="13" fillId="46" borderId="71" xfId="0" applyNumberFormat="1" applyFont="1" applyFill="1" applyBorder="1" applyAlignment="1">
      <alignment horizontal="center" vertical="center" wrapText="1"/>
    </xf>
    <xf numFmtId="0" fontId="6" fillId="40" borderId="12" xfId="45" applyFont="1" applyFill="1" applyBorder="1" applyAlignment="1">
      <alignment horizontal="left" vertical="center" wrapText="1"/>
      <protection/>
    </xf>
    <xf numFmtId="0" fontId="6" fillId="40" borderId="15" xfId="45" applyFont="1" applyFill="1" applyBorder="1" applyAlignment="1">
      <alignment horizontal="left" vertical="center" wrapText="1"/>
      <protection/>
    </xf>
    <xf numFmtId="49" fontId="27" fillId="54" borderId="12" xfId="0" applyNumberFormat="1" applyFont="1" applyFill="1" applyBorder="1" applyAlignment="1">
      <alignment horizontal="left" vertical="top" wrapText="1"/>
    </xf>
    <xf numFmtId="49" fontId="27" fillId="54" borderId="33" xfId="0" applyNumberFormat="1" applyFont="1" applyFill="1" applyBorder="1" applyAlignment="1">
      <alignment horizontal="left" vertical="top" wrapText="1"/>
    </xf>
    <xf numFmtId="49" fontId="27" fillId="54" borderId="15" xfId="0" applyNumberFormat="1" applyFont="1" applyFill="1" applyBorder="1" applyAlignment="1">
      <alignment horizontal="left" vertical="top" wrapText="1"/>
    </xf>
    <xf numFmtId="49" fontId="6" fillId="54" borderId="12" xfId="0" applyNumberFormat="1" applyFont="1" applyFill="1" applyBorder="1" applyAlignment="1">
      <alignment horizontal="center" vertical="top"/>
    </xf>
    <xf numFmtId="49" fontId="6" fillId="54" borderId="33" xfId="0" applyNumberFormat="1" applyFont="1" applyFill="1" applyBorder="1" applyAlignment="1">
      <alignment horizontal="center" vertical="top"/>
    </xf>
    <xf numFmtId="49" fontId="6" fillId="54" borderId="15" xfId="0" applyNumberFormat="1" applyFont="1" applyFill="1" applyBorder="1" applyAlignment="1">
      <alignment horizontal="center" vertical="top"/>
    </xf>
    <xf numFmtId="0" fontId="3" fillId="0" borderId="10" xfId="45" applyFont="1" applyBorder="1" applyAlignment="1">
      <alignment horizontal="center" vertical="center"/>
      <protection/>
    </xf>
    <xf numFmtId="172" fontId="6" fillId="82" borderId="10" xfId="45" applyNumberFormat="1" applyFont="1" applyFill="1" applyBorder="1" applyAlignment="1">
      <alignment horizontal="center" vertical="center"/>
      <protection/>
    </xf>
    <xf numFmtId="178" fontId="6" fillId="40" borderId="10" xfId="45" applyNumberFormat="1" applyFont="1" applyFill="1" applyBorder="1" applyAlignment="1">
      <alignment horizontal="center" vertical="center"/>
      <protection/>
    </xf>
    <xf numFmtId="0" fontId="6" fillId="35" borderId="1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15" xfId="0" applyFont="1" applyFill="1" applyBorder="1" applyAlignment="1">
      <alignment horizontal="center" vertical="center"/>
    </xf>
    <xf numFmtId="0" fontId="27" fillId="54" borderId="10" xfId="0" applyFont="1" applyFill="1" applyBorder="1" applyAlignment="1">
      <alignment horizontal="left" vertical="center" wrapText="1"/>
    </xf>
    <xf numFmtId="0" fontId="6" fillId="46" borderId="10" xfId="0" applyFont="1" applyFill="1" applyBorder="1" applyAlignment="1">
      <alignment/>
    </xf>
    <xf numFmtId="0" fontId="6" fillId="40" borderId="12" xfId="45" applyFont="1" applyFill="1" applyBorder="1" applyAlignment="1">
      <alignment horizontal="center" vertical="center" wrapText="1"/>
      <protection/>
    </xf>
    <xf numFmtId="0" fontId="6" fillId="40" borderId="15" xfId="45"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6" fillId="40" borderId="12" xfId="45" applyNumberFormat="1" applyFont="1" applyFill="1" applyBorder="1" applyAlignment="1">
      <alignment horizontal="center" vertical="center"/>
      <protection/>
    </xf>
    <xf numFmtId="49" fontId="6" fillId="40" borderId="15" xfId="45" applyNumberFormat="1" applyFont="1" applyFill="1" applyBorder="1" applyAlignment="1">
      <alignment horizontal="center" vertical="center"/>
      <protection/>
    </xf>
    <xf numFmtId="0" fontId="27" fillId="35" borderId="33" xfId="0" applyFont="1" applyFill="1" applyBorder="1" applyAlignment="1">
      <alignment horizontal="center" vertical="center" wrapText="1"/>
    </xf>
    <xf numFmtId="0" fontId="27" fillId="35" borderId="15" xfId="0" applyFont="1" applyFill="1" applyBorder="1" applyAlignment="1">
      <alignment horizontal="center" vertical="center" wrapText="1"/>
    </xf>
    <xf numFmtId="49" fontId="13" fillId="54" borderId="12" xfId="0" applyNumberFormat="1" applyFont="1" applyFill="1" applyBorder="1" applyAlignment="1">
      <alignment horizontal="center" vertical="top"/>
    </xf>
    <xf numFmtId="49" fontId="13" fillId="54" borderId="33" xfId="0" applyNumberFormat="1" applyFont="1" applyFill="1" applyBorder="1" applyAlignment="1">
      <alignment horizontal="center" vertical="top"/>
    </xf>
    <xf numFmtId="49" fontId="13" fillId="54" borderId="15" xfId="0" applyNumberFormat="1" applyFont="1" applyFill="1" applyBorder="1" applyAlignment="1">
      <alignment horizontal="center" vertical="top"/>
    </xf>
    <xf numFmtId="49" fontId="6" fillId="94" borderId="18" xfId="0" applyNumberFormat="1" applyFont="1" applyFill="1" applyBorder="1" applyAlignment="1">
      <alignment horizontal="center" vertical="top" wrapText="1"/>
    </xf>
    <xf numFmtId="49" fontId="6" fillId="94" borderId="19" xfId="0" applyNumberFormat="1" applyFont="1" applyFill="1" applyBorder="1" applyAlignment="1">
      <alignment horizontal="center" vertical="top" wrapText="1"/>
    </xf>
    <xf numFmtId="49" fontId="6" fillId="94" borderId="13" xfId="0" applyNumberFormat="1" applyFont="1" applyFill="1" applyBorder="1" applyAlignment="1">
      <alignment horizontal="center" vertical="top" wrapText="1"/>
    </xf>
    <xf numFmtId="0" fontId="6" fillId="35" borderId="10" xfId="45" applyFont="1" applyFill="1" applyBorder="1" applyAlignment="1">
      <alignment horizontal="center" vertical="center" wrapText="1"/>
      <protection/>
    </xf>
    <xf numFmtId="0" fontId="27" fillId="40" borderId="12" xfId="45" applyFont="1" applyFill="1" applyBorder="1" applyAlignment="1">
      <alignment horizontal="left" vertical="center" wrapText="1"/>
      <protection/>
    </xf>
    <xf numFmtId="0" fontId="27" fillId="40" borderId="33" xfId="45" applyFont="1" applyFill="1" applyBorder="1" applyAlignment="1">
      <alignment horizontal="left" vertical="center" wrapText="1"/>
      <protection/>
    </xf>
    <xf numFmtId="0" fontId="27" fillId="40" borderId="15" xfId="45" applyFont="1" applyFill="1" applyBorder="1" applyAlignment="1">
      <alignment horizontal="left" vertical="center" wrapText="1"/>
      <protection/>
    </xf>
    <xf numFmtId="0" fontId="2" fillId="70" borderId="12" xfId="0" applyFont="1" applyFill="1" applyBorder="1" applyAlignment="1">
      <alignment horizontal="center" vertical="center"/>
    </xf>
    <xf numFmtId="0" fontId="2" fillId="70" borderId="33" xfId="0" applyFont="1" applyFill="1" applyBorder="1" applyAlignment="1">
      <alignment horizontal="center" vertical="center"/>
    </xf>
    <xf numFmtId="0" fontId="2" fillId="70" borderId="15" xfId="0" applyFont="1" applyFill="1" applyBorder="1" applyAlignment="1">
      <alignment horizontal="center" vertical="center"/>
    </xf>
    <xf numFmtId="0" fontId="6" fillId="35" borderId="10" xfId="46" applyFont="1" applyFill="1" applyBorder="1" applyAlignment="1">
      <alignment horizontal="center" vertical="center"/>
      <protection/>
    </xf>
    <xf numFmtId="0" fontId="6" fillId="37" borderId="18" xfId="45" applyFont="1" applyFill="1" applyBorder="1" applyAlignment="1">
      <alignment horizontal="center" vertical="center"/>
      <protection/>
    </xf>
    <xf numFmtId="49" fontId="3" fillId="37" borderId="18" xfId="0" applyNumberFormat="1" applyFont="1" applyFill="1" applyBorder="1" applyAlignment="1">
      <alignment horizontal="right" vertical="center"/>
    </xf>
    <xf numFmtId="49" fontId="3" fillId="37" borderId="19" xfId="0" applyNumberFormat="1" applyFont="1" applyFill="1" applyBorder="1" applyAlignment="1">
      <alignment horizontal="right" vertical="center"/>
    </xf>
    <xf numFmtId="49" fontId="3" fillId="37" borderId="13" xfId="0" applyNumberFormat="1" applyFont="1" applyFill="1" applyBorder="1" applyAlignment="1">
      <alignment horizontal="right" vertical="center"/>
    </xf>
    <xf numFmtId="49" fontId="3" fillId="37" borderId="12" xfId="0" applyNumberFormat="1" applyFont="1" applyFill="1" applyBorder="1" applyAlignment="1">
      <alignment horizontal="center" vertical="center" wrapText="1"/>
    </xf>
    <xf numFmtId="49" fontId="3" fillId="37" borderId="33" xfId="0" applyNumberFormat="1" applyFont="1" applyFill="1" applyBorder="1" applyAlignment="1">
      <alignment horizontal="center" vertical="center" wrapText="1"/>
    </xf>
    <xf numFmtId="49" fontId="3" fillId="37" borderId="15"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0" fontId="6" fillId="35"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7" fillId="73" borderId="12" xfId="0" applyNumberFormat="1" applyFont="1" applyFill="1" applyBorder="1" applyAlignment="1">
      <alignment horizontal="center" vertical="center" wrapText="1"/>
    </xf>
    <xf numFmtId="49" fontId="7" fillId="73" borderId="33" xfId="0" applyNumberFormat="1" applyFont="1" applyFill="1" applyBorder="1" applyAlignment="1">
      <alignment horizontal="center" vertical="center" wrapText="1"/>
    </xf>
    <xf numFmtId="172" fontId="6" fillId="81" borderId="12" xfId="0" applyNumberFormat="1" applyFont="1" applyFill="1" applyBorder="1" applyAlignment="1">
      <alignment horizontal="center" vertical="center" wrapText="1"/>
    </xf>
    <xf numFmtId="172" fontId="6" fillId="81" borderId="33" xfId="0" applyNumberFormat="1" applyFont="1" applyFill="1" applyBorder="1" applyAlignment="1">
      <alignment horizontal="center" vertical="center" wrapText="1"/>
    </xf>
    <xf numFmtId="172" fontId="6" fillId="81" borderId="15" xfId="0" applyNumberFormat="1" applyFont="1" applyFill="1" applyBorder="1" applyAlignment="1">
      <alignment horizontal="center" vertical="center" wrapText="1"/>
    </xf>
    <xf numFmtId="172" fontId="2" fillId="81" borderId="12" xfId="0" applyNumberFormat="1" applyFont="1" applyFill="1" applyBorder="1" applyAlignment="1">
      <alignment horizontal="center" vertical="center" wrapText="1"/>
    </xf>
    <xf numFmtId="172" fontId="2" fillId="81" borderId="33" xfId="0" applyNumberFormat="1" applyFont="1" applyFill="1" applyBorder="1" applyAlignment="1">
      <alignment horizontal="center" vertical="center" wrapText="1"/>
    </xf>
    <xf numFmtId="172" fontId="2" fillId="81" borderId="15" xfId="0" applyNumberFormat="1" applyFont="1" applyFill="1" applyBorder="1" applyAlignment="1">
      <alignment horizontal="center" vertical="center" wrapText="1"/>
    </xf>
    <xf numFmtId="49" fontId="3" fillId="37" borderId="10" xfId="0" applyNumberFormat="1" applyFont="1" applyFill="1" applyBorder="1" applyAlignment="1">
      <alignment horizontal="left" vertical="center"/>
    </xf>
    <xf numFmtId="49" fontId="2" fillId="52" borderId="18" xfId="0" applyNumberFormat="1" applyFont="1" applyFill="1" applyBorder="1" applyAlignment="1">
      <alignment horizontal="center" vertical="center" wrapText="1"/>
    </xf>
    <xf numFmtId="49" fontId="2" fillId="52" borderId="19" xfId="0" applyNumberFormat="1" applyFont="1" applyFill="1" applyBorder="1" applyAlignment="1">
      <alignment horizontal="center" vertical="center" wrapText="1"/>
    </xf>
    <xf numFmtId="49" fontId="2" fillId="52" borderId="13" xfId="0" applyNumberFormat="1" applyFont="1" applyFill="1" applyBorder="1" applyAlignment="1">
      <alignment horizontal="center" vertical="center" wrapText="1"/>
    </xf>
    <xf numFmtId="0" fontId="3" fillId="38" borderId="10" xfId="0" applyFont="1" applyFill="1" applyBorder="1" applyAlignment="1">
      <alignment horizontal="center"/>
    </xf>
    <xf numFmtId="0" fontId="2" fillId="52" borderId="18" xfId="0" applyFont="1" applyFill="1" applyBorder="1" applyAlignment="1">
      <alignment horizontal="center" vertical="center" wrapText="1"/>
    </xf>
    <xf numFmtId="0" fontId="2" fillId="52" borderId="19" xfId="0" applyFont="1" applyFill="1" applyBorder="1" applyAlignment="1">
      <alignment horizontal="center" vertical="center" wrapText="1"/>
    </xf>
    <xf numFmtId="0" fontId="2" fillId="52" borderId="13" xfId="0" applyFont="1" applyFill="1" applyBorder="1" applyAlignment="1">
      <alignment horizontal="center" vertical="center" wrapText="1"/>
    </xf>
    <xf numFmtId="172" fontId="2" fillId="81" borderId="12" xfId="0" applyNumberFormat="1" applyFont="1" applyFill="1" applyBorder="1" applyAlignment="1">
      <alignment horizontal="center" vertical="center"/>
    </xf>
    <xf numFmtId="172" fontId="2" fillId="81" borderId="33" xfId="0" applyNumberFormat="1" applyFont="1" applyFill="1" applyBorder="1" applyAlignment="1">
      <alignment horizontal="center" vertical="center"/>
    </xf>
    <xf numFmtId="172" fontId="2" fillId="81" borderId="15"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33"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3" fillId="37" borderId="18" xfId="0" applyFont="1" applyFill="1" applyBorder="1" applyAlignment="1">
      <alignment horizontal="right" vertical="center"/>
    </xf>
    <xf numFmtId="0" fontId="3" fillId="37" borderId="19"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8" xfId="0"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9" fontId="2" fillId="35" borderId="33" xfId="0" applyNumberFormat="1" applyFont="1" applyFill="1" applyBorder="1" applyAlignment="1">
      <alignment horizontal="center" vertical="center"/>
    </xf>
    <xf numFmtId="49" fontId="2" fillId="37" borderId="33" xfId="0" applyNumberFormat="1" applyFont="1" applyFill="1" applyBorder="1" applyAlignment="1">
      <alignment horizontal="center" vertical="center"/>
    </xf>
    <xf numFmtId="49" fontId="3" fillId="36" borderId="18"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xf>
    <xf numFmtId="49" fontId="3" fillId="36" borderId="13" xfId="0" applyNumberFormat="1" applyFont="1" applyFill="1" applyBorder="1" applyAlignment="1">
      <alignment horizontal="center" vertical="center"/>
    </xf>
    <xf numFmtId="0" fontId="3" fillId="44" borderId="10" xfId="0" applyFont="1" applyFill="1" applyBorder="1" applyAlignment="1">
      <alignment horizontal="center"/>
    </xf>
    <xf numFmtId="49" fontId="13" fillId="0" borderId="1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4" fillId="35" borderId="12" xfId="0" applyNumberFormat="1" applyFont="1" applyFill="1" applyBorder="1" applyAlignment="1">
      <alignment horizontal="left" vertical="center" wrapText="1"/>
    </xf>
    <xf numFmtId="49" fontId="4" fillId="35" borderId="33" xfId="0" applyNumberFormat="1" applyFont="1" applyFill="1" applyBorder="1" applyAlignment="1">
      <alignment horizontal="left" vertical="center" wrapText="1"/>
    </xf>
    <xf numFmtId="49" fontId="4" fillId="35" borderId="15"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3" fillId="37" borderId="18" xfId="0" applyNumberFormat="1" applyFont="1" applyFill="1" applyBorder="1" applyAlignment="1">
      <alignment horizontal="center" vertical="center"/>
    </xf>
    <xf numFmtId="49" fontId="3" fillId="37" borderId="19" xfId="0" applyNumberFormat="1" applyFont="1" applyFill="1" applyBorder="1" applyAlignment="1">
      <alignment horizontal="center" vertical="center"/>
    </xf>
    <xf numFmtId="49" fontId="3" fillId="37" borderId="13" xfId="0" applyNumberFormat="1" applyFont="1" applyFill="1" applyBorder="1" applyAlignment="1">
      <alignment horizontal="center" vertical="center"/>
    </xf>
    <xf numFmtId="49" fontId="3" fillId="36" borderId="18" xfId="0" applyNumberFormat="1" applyFont="1" applyFill="1" applyBorder="1" applyAlignment="1">
      <alignment horizontal="right" vertical="center"/>
    </xf>
    <xf numFmtId="49" fontId="3" fillId="36" borderId="19" xfId="0" applyNumberFormat="1" applyFont="1" applyFill="1" applyBorder="1" applyAlignment="1">
      <alignment horizontal="right" vertical="center"/>
    </xf>
    <xf numFmtId="49" fontId="3" fillId="36" borderId="13" xfId="0" applyNumberFormat="1" applyFont="1" applyFill="1" applyBorder="1" applyAlignment="1">
      <alignment horizontal="right" vertical="center"/>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172" fontId="2" fillId="81" borderId="42" xfId="0" applyNumberFormat="1" applyFont="1" applyFill="1" applyBorder="1" applyAlignment="1">
      <alignment horizontal="center" vertical="center"/>
    </xf>
    <xf numFmtId="172" fontId="2" fillId="81" borderId="65" xfId="0" applyNumberFormat="1" applyFont="1" applyFill="1" applyBorder="1" applyAlignment="1">
      <alignment horizontal="center" vertical="center"/>
    </xf>
    <xf numFmtId="172" fontId="2" fillId="81" borderId="17" xfId="0" applyNumberFormat="1" applyFont="1" applyFill="1" applyBorder="1" applyAlignment="1">
      <alignment horizontal="center" vertical="center"/>
    </xf>
    <xf numFmtId="49" fontId="3" fillId="81" borderId="12" xfId="0" applyNumberFormat="1" applyFont="1" applyFill="1" applyBorder="1" applyAlignment="1">
      <alignment horizontal="center" vertical="center" wrapText="1"/>
    </xf>
    <xf numFmtId="49" fontId="3" fillId="35" borderId="33" xfId="0" applyNumberFormat="1" applyFont="1" applyFill="1" applyBorder="1" applyAlignment="1">
      <alignment horizontal="center" vertical="center" wrapText="1"/>
    </xf>
    <xf numFmtId="49" fontId="3" fillId="35" borderId="15" xfId="0" applyNumberFormat="1" applyFont="1" applyFill="1" applyBorder="1" applyAlignment="1">
      <alignment horizontal="center" vertical="center" wrapText="1"/>
    </xf>
    <xf numFmtId="172" fontId="2" fillId="0" borderId="33" xfId="0" applyNumberFormat="1" applyFont="1" applyBorder="1" applyAlignment="1">
      <alignment horizontal="center" vertical="center"/>
    </xf>
    <xf numFmtId="49" fontId="4" fillId="0" borderId="15" xfId="0" applyNumberFormat="1" applyFont="1" applyFill="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0" fontId="2" fillId="35" borderId="55" xfId="0" applyNumberFormat="1" applyFont="1" applyFill="1" applyBorder="1" applyAlignment="1">
      <alignment horizontal="center" vertical="center" wrapText="1"/>
    </xf>
    <xf numFmtId="49" fontId="2" fillId="35" borderId="70" xfId="0" applyNumberFormat="1" applyFont="1" applyFill="1" applyBorder="1" applyAlignment="1">
      <alignment horizontal="center" vertical="center" wrapText="1"/>
    </xf>
    <xf numFmtId="49" fontId="3" fillId="0" borderId="40"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2" fillId="35" borderId="10" xfId="0" applyNumberFormat="1" applyFont="1" applyFill="1" applyBorder="1" applyAlignment="1">
      <alignment horizontal="left" vertical="center" wrapText="1"/>
    </xf>
    <xf numFmtId="49" fontId="13" fillId="40" borderId="12" xfId="0" applyNumberFormat="1" applyFont="1" applyFill="1" applyBorder="1" applyAlignment="1">
      <alignment horizontal="center" vertical="center"/>
    </xf>
    <xf numFmtId="49" fontId="13" fillId="40" borderId="33" xfId="0" applyNumberFormat="1" applyFont="1" applyFill="1" applyBorder="1" applyAlignment="1">
      <alignment horizontal="center" vertical="center"/>
    </xf>
    <xf numFmtId="49" fontId="13" fillId="40" borderId="15"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wrapText="1"/>
    </xf>
    <xf numFmtId="49" fontId="3" fillId="36" borderId="33" xfId="0" applyNumberFormat="1" applyFont="1" applyFill="1" applyBorder="1" applyAlignment="1">
      <alignment horizontal="center" vertical="center" wrapText="1"/>
    </xf>
    <xf numFmtId="49" fontId="3" fillId="36" borderId="15" xfId="0" applyNumberFormat="1" applyFont="1" applyFill="1" applyBorder="1" applyAlignment="1">
      <alignment horizontal="center" vertical="center" wrapText="1"/>
    </xf>
    <xf numFmtId="49" fontId="3" fillId="36" borderId="10" xfId="0" applyNumberFormat="1" applyFont="1" applyFill="1" applyBorder="1" applyAlignment="1">
      <alignment horizontal="left" vertical="center"/>
    </xf>
    <xf numFmtId="0" fontId="2" fillId="50" borderId="26" xfId="0" applyFont="1" applyFill="1" applyBorder="1" applyAlignment="1">
      <alignment horizontal="center"/>
    </xf>
    <xf numFmtId="0" fontId="2" fillId="50" borderId="20" xfId="0" applyFont="1" applyFill="1" applyBorder="1" applyAlignment="1">
      <alignment horizontal="center"/>
    </xf>
    <xf numFmtId="0" fontId="2" fillId="50" borderId="21" xfId="0" applyFont="1" applyFill="1" applyBorder="1" applyAlignment="1">
      <alignment horizontal="center"/>
    </xf>
    <xf numFmtId="49" fontId="2" fillId="0" borderId="12"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3" fillId="45" borderId="10" xfId="0" applyFont="1" applyFill="1" applyBorder="1" applyAlignment="1">
      <alignment horizontal="center"/>
    </xf>
    <xf numFmtId="172" fontId="6" fillId="82" borderId="11" xfId="0" applyNumberFormat="1" applyFont="1" applyFill="1" applyBorder="1" applyAlignment="1">
      <alignment horizontal="center" vertical="center"/>
    </xf>
    <xf numFmtId="49" fontId="3" fillId="0" borderId="40" xfId="0" applyNumberFormat="1" applyFont="1" applyBorder="1" applyAlignment="1">
      <alignment horizontal="left" vertical="center"/>
    </xf>
    <xf numFmtId="49" fontId="3" fillId="0" borderId="64" xfId="0" applyNumberFormat="1" applyFont="1" applyBorder="1" applyAlignment="1">
      <alignment horizontal="left" vertical="center"/>
    </xf>
    <xf numFmtId="172" fontId="6" fillId="82" borderId="34" xfId="0" applyNumberFormat="1" applyFont="1" applyFill="1" applyBorder="1" applyAlignment="1">
      <alignment horizontal="center" vertical="center"/>
    </xf>
    <xf numFmtId="49" fontId="4" fillId="35" borderId="10" xfId="0" applyNumberFormat="1" applyFont="1" applyFill="1" applyBorder="1" applyAlignment="1">
      <alignment horizontal="left" vertical="center" wrapText="1"/>
    </xf>
    <xf numFmtId="0" fontId="2" fillId="37" borderId="33" xfId="0" applyFont="1" applyFill="1" applyBorder="1" applyAlignment="1">
      <alignment horizontal="center" vertical="center"/>
    </xf>
    <xf numFmtId="172" fontId="2" fillId="0" borderId="50" xfId="0" applyNumberFormat="1" applyFont="1" applyBorder="1" applyAlignment="1">
      <alignment horizontal="center" vertical="center"/>
    </xf>
    <xf numFmtId="172" fontId="2" fillId="0" borderId="72" xfId="0" applyNumberFormat="1" applyFont="1" applyBorder="1" applyAlignment="1">
      <alignment horizontal="center" vertical="center"/>
    </xf>
    <xf numFmtId="172" fontId="6" fillId="35" borderId="12" xfId="46" applyNumberFormat="1" applyFont="1" applyFill="1" applyBorder="1" applyAlignment="1">
      <alignment horizontal="left" vertical="center" wrapText="1"/>
      <protection/>
    </xf>
    <xf numFmtId="172" fontId="6" fillId="35" borderId="33" xfId="46" applyNumberFormat="1" applyFont="1" applyFill="1" applyBorder="1" applyAlignment="1">
      <alignment horizontal="left" vertical="center" wrapText="1"/>
      <protection/>
    </xf>
    <xf numFmtId="172" fontId="6" fillId="35" borderId="15" xfId="46" applyNumberFormat="1" applyFont="1" applyFill="1" applyBorder="1" applyAlignment="1">
      <alignment horizontal="left" vertical="center" wrapText="1"/>
      <protection/>
    </xf>
    <xf numFmtId="1" fontId="6" fillId="0" borderId="12" xfId="46" applyNumberFormat="1" applyFont="1" applyBorder="1" applyAlignment="1">
      <alignment horizontal="center" vertical="center"/>
      <protection/>
    </xf>
    <xf numFmtId="1" fontId="6" fillId="0" borderId="33" xfId="46" applyNumberFormat="1" applyFont="1" applyBorder="1" applyAlignment="1">
      <alignment horizontal="center" vertical="center"/>
      <protection/>
    </xf>
    <xf numFmtId="1" fontId="6" fillId="0" borderId="15" xfId="46" applyNumberFormat="1" applyFont="1" applyBorder="1" applyAlignment="1">
      <alignment horizontal="center" vertical="center"/>
      <protection/>
    </xf>
    <xf numFmtId="172" fontId="2" fillId="68" borderId="10" xfId="0" applyNumberFormat="1" applyFont="1" applyFill="1" applyBorder="1" applyAlignment="1">
      <alignment horizontal="left" vertical="center"/>
    </xf>
    <xf numFmtId="0" fontId="2" fillId="52" borderId="10" xfId="0" applyFont="1" applyFill="1" applyBorder="1" applyAlignment="1">
      <alignment horizontal="left" vertical="center"/>
    </xf>
    <xf numFmtId="172" fontId="2" fillId="68" borderId="10" xfId="0" applyNumberFormat="1" applyFont="1" applyFill="1" applyBorder="1" applyAlignment="1">
      <alignment horizontal="center" vertical="center"/>
    </xf>
    <xf numFmtId="0" fontId="2" fillId="52" borderId="10" xfId="0" applyFont="1" applyFill="1" applyBorder="1" applyAlignment="1">
      <alignment horizontal="center" vertical="center"/>
    </xf>
    <xf numFmtId="172" fontId="2" fillId="35" borderId="12" xfId="46" applyNumberFormat="1" applyFont="1" applyFill="1" applyBorder="1" applyAlignment="1">
      <alignment horizontal="left" vertical="top" wrapText="1"/>
      <protection/>
    </xf>
    <xf numFmtId="172" fontId="2" fillId="35" borderId="33" xfId="46" applyNumberFormat="1" applyFont="1" applyFill="1" applyBorder="1" applyAlignment="1">
      <alignment horizontal="left" vertical="top" wrapText="1"/>
      <protection/>
    </xf>
    <xf numFmtId="172" fontId="2" fillId="35" borderId="15" xfId="46" applyNumberFormat="1" applyFont="1" applyFill="1" applyBorder="1" applyAlignment="1">
      <alignment horizontal="left" vertical="top" wrapText="1"/>
      <protection/>
    </xf>
    <xf numFmtId="0" fontId="2" fillId="35" borderId="12" xfId="0" applyFont="1" applyFill="1" applyBorder="1" applyAlignment="1">
      <alignment horizontal="center" vertical="top"/>
    </xf>
    <xf numFmtId="0" fontId="2" fillId="35" borderId="33" xfId="0" applyFont="1" applyFill="1" applyBorder="1" applyAlignment="1">
      <alignment horizontal="center" vertical="top"/>
    </xf>
    <xf numFmtId="0" fontId="2" fillId="35" borderId="15" xfId="0" applyFont="1" applyFill="1" applyBorder="1" applyAlignment="1">
      <alignment horizontal="center" vertical="top"/>
    </xf>
    <xf numFmtId="0" fontId="2" fillId="37" borderId="12" xfId="0" applyFont="1" applyFill="1" applyBorder="1" applyAlignment="1">
      <alignment horizontal="center" vertical="top"/>
    </xf>
    <xf numFmtId="0" fontId="2" fillId="37" borderId="33" xfId="0" applyFont="1" applyFill="1" applyBorder="1" applyAlignment="1">
      <alignment horizontal="center" vertical="top"/>
    </xf>
    <xf numFmtId="0" fontId="2" fillId="37" borderId="15" xfId="0" applyFont="1" applyFill="1" applyBorder="1" applyAlignment="1">
      <alignment horizontal="center" vertical="top"/>
    </xf>
    <xf numFmtId="172" fontId="2" fillId="0" borderId="12" xfId="0" applyNumberFormat="1" applyFont="1" applyBorder="1" applyAlignment="1">
      <alignment horizontal="left" vertical="center" wrapText="1"/>
    </xf>
    <xf numFmtId="172" fontId="2" fillId="0" borderId="15" xfId="0" applyNumberFormat="1" applyFont="1" applyBorder="1" applyAlignment="1">
      <alignment horizontal="left" vertical="center" wrapText="1"/>
    </xf>
    <xf numFmtId="172" fontId="2" fillId="0" borderId="10" xfId="0" applyNumberFormat="1" applyFont="1" applyBorder="1" applyAlignment="1">
      <alignment horizontal="center" vertical="center"/>
    </xf>
    <xf numFmtId="0" fontId="2" fillId="0" borderId="10" xfId="0" applyFont="1" applyFill="1" applyBorder="1" applyAlignment="1">
      <alignment horizontal="left" vertical="top" wrapText="1"/>
    </xf>
    <xf numFmtId="49" fontId="2" fillId="0" borderId="10" xfId="0" applyNumberFormat="1" applyFont="1" applyBorder="1" applyAlignment="1">
      <alignment horizontal="left" vertical="top" wrapText="1"/>
    </xf>
    <xf numFmtId="172" fontId="2" fillId="0" borderId="48" xfId="0" applyNumberFormat="1" applyFont="1" applyBorder="1" applyAlignment="1">
      <alignment horizontal="center" vertical="center"/>
    </xf>
    <xf numFmtId="172" fontId="2" fillId="0" borderId="73" xfId="0" applyNumberFormat="1" applyFont="1" applyBorder="1" applyAlignment="1">
      <alignment horizontal="center" vertical="center"/>
    </xf>
    <xf numFmtId="49" fontId="3" fillId="69" borderId="18" xfId="0" applyNumberFormat="1" applyFont="1" applyFill="1" applyBorder="1" applyAlignment="1">
      <alignment horizontal="right" vertical="top"/>
    </xf>
    <xf numFmtId="49" fontId="3" fillId="69" borderId="19" xfId="0" applyNumberFormat="1" applyFont="1" applyFill="1" applyBorder="1" applyAlignment="1">
      <alignment horizontal="right" vertical="top"/>
    </xf>
    <xf numFmtId="49" fontId="3" fillId="69" borderId="13" xfId="0" applyNumberFormat="1" applyFont="1" applyFill="1" applyBorder="1" applyAlignment="1">
      <alignment horizontal="right" vertical="top"/>
    </xf>
    <xf numFmtId="172" fontId="3" fillId="69" borderId="10" xfId="0" applyNumberFormat="1" applyFont="1" applyFill="1" applyBorder="1" applyAlignment="1">
      <alignment horizontal="center" vertical="center"/>
    </xf>
    <xf numFmtId="0" fontId="3" fillId="36" borderId="10" xfId="0" applyFont="1" applyFill="1" applyBorder="1" applyAlignment="1">
      <alignment horizontal="center" vertical="center"/>
    </xf>
    <xf numFmtId="172" fontId="2" fillId="54" borderId="12" xfId="0" applyNumberFormat="1" applyFont="1" applyFill="1" applyBorder="1" applyAlignment="1">
      <alignment horizontal="left" vertical="center" wrapText="1"/>
    </xf>
    <xf numFmtId="172" fontId="2" fillId="54" borderId="15" xfId="0" applyNumberFormat="1"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5" borderId="12" xfId="0" applyFont="1" applyFill="1" applyBorder="1" applyAlignment="1">
      <alignment horizontal="center" vertical="center" wrapText="1"/>
    </xf>
    <xf numFmtId="0" fontId="2" fillId="35" borderId="15" xfId="0" applyFont="1" applyFill="1" applyBorder="1" applyAlignment="1">
      <alignment horizontal="center" vertical="center" wrapText="1"/>
    </xf>
    <xf numFmtId="49" fontId="3" fillId="42" borderId="18" xfId="0" applyNumberFormat="1" applyFont="1" applyFill="1" applyBorder="1" applyAlignment="1">
      <alignment horizontal="right" vertical="center"/>
    </xf>
    <xf numFmtId="49" fontId="3" fillId="42" borderId="19" xfId="0" applyNumberFormat="1" applyFont="1" applyFill="1" applyBorder="1" applyAlignment="1">
      <alignment horizontal="right" vertical="center"/>
    </xf>
    <xf numFmtId="49" fontId="3" fillId="42" borderId="13" xfId="0" applyNumberFormat="1" applyFont="1" applyFill="1" applyBorder="1" applyAlignment="1">
      <alignment horizontal="right" vertical="center"/>
    </xf>
    <xf numFmtId="172" fontId="3" fillId="42" borderId="18" xfId="0" applyNumberFormat="1" applyFont="1" applyFill="1" applyBorder="1" applyAlignment="1">
      <alignment horizontal="center" vertical="center"/>
    </xf>
    <xf numFmtId="172" fontId="3" fillId="42" borderId="19" xfId="0" applyNumberFormat="1" applyFont="1" applyFill="1" applyBorder="1" applyAlignment="1">
      <alignment horizontal="center" vertical="center"/>
    </xf>
    <xf numFmtId="172" fontId="3" fillId="42" borderId="13" xfId="0" applyNumberFormat="1" applyFont="1" applyFill="1" applyBorder="1" applyAlignment="1">
      <alignment horizontal="center" vertical="center"/>
    </xf>
    <xf numFmtId="0" fontId="3" fillId="37" borderId="18" xfId="0" applyFont="1" applyFill="1" applyBorder="1" applyAlignment="1">
      <alignment horizontal="left" vertical="center" wrapText="1"/>
    </xf>
    <xf numFmtId="0" fontId="3" fillId="37" borderId="19" xfId="0" applyFont="1" applyFill="1" applyBorder="1" applyAlignment="1">
      <alignment horizontal="left" vertical="center" wrapText="1"/>
    </xf>
    <xf numFmtId="0" fontId="3" fillId="37" borderId="13" xfId="0" applyFont="1" applyFill="1" applyBorder="1" applyAlignment="1">
      <alignment horizontal="left" vertical="center" wrapText="1"/>
    </xf>
    <xf numFmtId="172" fontId="2" fillId="56" borderId="10" xfId="0" applyNumberFormat="1" applyFont="1" applyFill="1" applyBorder="1" applyAlignment="1">
      <alignment horizontal="center" vertical="center"/>
    </xf>
    <xf numFmtId="172" fontId="3" fillId="42" borderId="10" xfId="0" applyNumberFormat="1" applyFont="1" applyFill="1" applyBorder="1" applyAlignment="1">
      <alignment horizontal="center" vertical="center"/>
    </xf>
    <xf numFmtId="0" fontId="3" fillId="37" borderId="10" xfId="0" applyFont="1" applyFill="1" applyBorder="1" applyAlignment="1">
      <alignment horizontal="center" vertical="center"/>
    </xf>
    <xf numFmtId="0" fontId="3" fillId="37" borderId="10" xfId="0" applyFont="1" applyFill="1" applyBorder="1" applyAlignment="1">
      <alignment horizontal="left" vertical="center" wrapText="1"/>
    </xf>
    <xf numFmtId="172" fontId="2" fillId="54" borderId="33" xfId="0" applyNumberFormat="1" applyFont="1" applyFill="1" applyBorder="1" applyAlignment="1">
      <alignment horizontal="left" vertical="center" wrapText="1"/>
    </xf>
    <xf numFmtId="49" fontId="2" fillId="70" borderId="12" xfId="0" applyNumberFormat="1" applyFont="1" applyFill="1" applyBorder="1" applyAlignment="1">
      <alignment horizontal="center" vertical="center"/>
    </xf>
    <xf numFmtId="49" fontId="2" fillId="70" borderId="15" xfId="0" applyNumberFormat="1" applyFont="1" applyFill="1" applyBorder="1" applyAlignment="1">
      <alignment horizontal="center" vertical="center"/>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left" vertical="center" textRotation="90"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3" fillId="37" borderId="10" xfId="0" applyNumberFormat="1" applyFont="1" applyFill="1" applyBorder="1" applyAlignment="1">
      <alignment horizontal="left" vertical="center" wrapText="1"/>
    </xf>
    <xf numFmtId="172" fontId="4" fillId="0" borderId="10" xfId="0" applyNumberFormat="1" applyFont="1" applyBorder="1" applyAlignment="1">
      <alignment horizontal="left" vertical="center" wrapText="1"/>
    </xf>
    <xf numFmtId="49" fontId="2" fillId="35" borderId="15" xfId="0" applyNumberFormat="1" applyFont="1" applyFill="1" applyBorder="1" applyAlignment="1">
      <alignment horizontal="center" vertical="center"/>
    </xf>
    <xf numFmtId="0" fontId="13" fillId="35" borderId="12" xfId="46" applyFont="1" applyFill="1" applyBorder="1" applyAlignment="1">
      <alignment horizontal="center" vertical="center" wrapText="1"/>
      <protection/>
    </xf>
    <xf numFmtId="0" fontId="13" fillId="35" borderId="33" xfId="46" applyFont="1" applyFill="1" applyBorder="1" applyAlignment="1">
      <alignment horizontal="center" vertical="center" wrapText="1"/>
      <protection/>
    </xf>
    <xf numFmtId="0" fontId="13" fillId="35" borderId="15" xfId="46" applyFont="1" applyFill="1" applyBorder="1" applyAlignment="1">
      <alignment horizontal="center" vertical="center" wrapText="1"/>
      <protection/>
    </xf>
    <xf numFmtId="2" fontId="3" fillId="37" borderId="10" xfId="0" applyNumberFormat="1" applyFont="1" applyFill="1" applyBorder="1" applyAlignment="1">
      <alignment vertical="center" wrapText="1"/>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49" fontId="2" fillId="0" borderId="12"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172" fontId="2" fillId="35" borderId="12" xfId="46" applyNumberFormat="1" applyFont="1" applyFill="1" applyBorder="1" applyAlignment="1">
      <alignment horizontal="left" vertical="center" wrapText="1"/>
      <protection/>
    </xf>
    <xf numFmtId="172" fontId="2" fillId="35" borderId="15" xfId="46" applyNumberFormat="1" applyFont="1" applyFill="1" applyBorder="1" applyAlignment="1">
      <alignment horizontal="left" vertical="center" wrapText="1"/>
      <protection/>
    </xf>
    <xf numFmtId="0" fontId="2" fillId="0" borderId="10" xfId="0" applyFont="1" applyFill="1" applyBorder="1" applyAlignment="1">
      <alignment vertical="top" wrapText="1"/>
    </xf>
    <xf numFmtId="49" fontId="4" fillId="35" borderId="12"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49" fontId="2" fillId="37" borderId="12" xfId="0" applyNumberFormat="1" applyFont="1" applyFill="1" applyBorder="1" applyAlignment="1">
      <alignment horizontal="center" vertical="center"/>
    </xf>
    <xf numFmtId="49" fontId="2" fillId="37" borderId="33" xfId="0" applyNumberFormat="1" applyFont="1" applyFill="1" applyBorder="1" applyAlignment="1">
      <alignment horizontal="center" vertical="center"/>
    </xf>
    <xf numFmtId="49" fontId="2" fillId="37" borderId="15" xfId="0" applyNumberFormat="1" applyFont="1" applyFill="1" applyBorder="1" applyAlignment="1">
      <alignment horizontal="center" vertical="center"/>
    </xf>
    <xf numFmtId="172" fontId="2" fillId="0" borderId="49" xfId="0" applyNumberFormat="1" applyFont="1" applyBorder="1" applyAlignment="1">
      <alignment horizontal="center" vertical="center"/>
    </xf>
    <xf numFmtId="172" fontId="2" fillId="0" borderId="74" xfId="0" applyNumberFormat="1" applyFont="1" applyBorder="1" applyAlignment="1">
      <alignment horizontal="center" vertical="center"/>
    </xf>
    <xf numFmtId="49" fontId="2" fillId="0" borderId="33" xfId="0" applyNumberFormat="1" applyFont="1" applyBorder="1" applyAlignment="1">
      <alignment horizontal="left" vertical="top" wrapText="1"/>
    </xf>
    <xf numFmtId="172" fontId="2" fillId="0" borderId="10" xfId="0" applyNumberFormat="1" applyFont="1" applyBorder="1" applyAlignment="1">
      <alignment horizontal="left" vertical="center" wrapText="1"/>
    </xf>
    <xf numFmtId="172" fontId="4" fillId="0" borderId="12" xfId="0" applyNumberFormat="1" applyFont="1" applyBorder="1" applyAlignment="1">
      <alignment horizontal="left" vertical="top" wrapText="1"/>
    </xf>
    <xf numFmtId="172" fontId="4" fillId="0" borderId="33" xfId="0" applyNumberFormat="1" applyFont="1" applyBorder="1" applyAlignment="1">
      <alignment horizontal="left" vertical="top" wrapText="1"/>
    </xf>
    <xf numFmtId="172" fontId="4" fillId="0" borderId="15" xfId="0" applyNumberFormat="1" applyFont="1" applyBorder="1" applyAlignment="1">
      <alignment horizontal="left" vertical="top" wrapText="1"/>
    </xf>
    <xf numFmtId="49" fontId="4" fillId="35" borderId="12" xfId="0" applyNumberFormat="1" applyFont="1" applyFill="1" applyBorder="1" applyAlignment="1">
      <alignment horizontal="left" vertical="top" wrapText="1"/>
    </xf>
    <xf numFmtId="49" fontId="4" fillId="35" borderId="33" xfId="0" applyNumberFormat="1" applyFont="1" applyFill="1" applyBorder="1" applyAlignment="1">
      <alignment horizontal="left" vertical="top" wrapText="1"/>
    </xf>
    <xf numFmtId="49" fontId="4" fillId="35" borderId="15" xfId="0" applyNumberFormat="1" applyFont="1" applyFill="1" applyBorder="1" applyAlignment="1">
      <alignment horizontal="left" vertical="top" wrapText="1"/>
    </xf>
    <xf numFmtId="172" fontId="2" fillId="68" borderId="18" xfId="0" applyNumberFormat="1" applyFont="1" applyFill="1" applyBorder="1" applyAlignment="1">
      <alignment horizontal="center" vertical="center"/>
    </xf>
    <xf numFmtId="172" fontId="2" fillId="68" borderId="19" xfId="0" applyNumberFormat="1" applyFont="1" applyFill="1" applyBorder="1" applyAlignment="1">
      <alignment horizontal="center" vertical="center"/>
    </xf>
    <xf numFmtId="172" fontId="2" fillId="68" borderId="13" xfId="0" applyNumberFormat="1" applyFont="1" applyFill="1" applyBorder="1" applyAlignment="1">
      <alignment horizontal="center" vertical="center"/>
    </xf>
    <xf numFmtId="49" fontId="4" fillId="35" borderId="12" xfId="0" applyNumberFormat="1" applyFont="1" applyFill="1" applyBorder="1" applyAlignment="1">
      <alignment horizontal="left" vertical="center" wrapText="1"/>
    </xf>
    <xf numFmtId="49" fontId="4" fillId="35" borderId="33" xfId="0" applyNumberFormat="1" applyFont="1" applyFill="1" applyBorder="1" applyAlignment="1">
      <alignment horizontal="left" vertical="center" wrapText="1"/>
    </xf>
    <xf numFmtId="49" fontId="4" fillId="35" borderId="15" xfId="0" applyNumberFormat="1" applyFont="1" applyFill="1" applyBorder="1" applyAlignment="1">
      <alignment horizontal="left" vertical="center" wrapText="1"/>
    </xf>
    <xf numFmtId="49" fontId="4" fillId="35" borderId="33" xfId="0" applyNumberFormat="1" applyFont="1" applyFill="1" applyBorder="1" applyAlignment="1">
      <alignment horizontal="left" vertical="center"/>
    </xf>
    <xf numFmtId="172" fontId="2" fillId="0" borderId="33" xfId="0" applyNumberFormat="1" applyFont="1" applyBorder="1" applyAlignment="1">
      <alignment horizontal="left" vertical="center" wrapText="1"/>
    </xf>
    <xf numFmtId="172" fontId="2" fillId="35" borderId="12" xfId="0" applyNumberFormat="1" applyFont="1" applyFill="1" applyBorder="1" applyAlignment="1">
      <alignment horizontal="left" vertical="center" wrapText="1"/>
    </xf>
    <xf numFmtId="172" fontId="2" fillId="35" borderId="33" xfId="0" applyNumberFormat="1" applyFont="1" applyFill="1" applyBorder="1" applyAlignment="1">
      <alignment horizontal="left" vertical="center" wrapText="1"/>
    </xf>
    <xf numFmtId="172" fontId="2" fillId="35" borderId="15" xfId="0" applyNumberFormat="1" applyFont="1" applyFill="1" applyBorder="1" applyAlignment="1">
      <alignment horizontal="left" vertical="center" wrapText="1"/>
    </xf>
    <xf numFmtId="0" fontId="2" fillId="0" borderId="33" xfId="0" applyFont="1" applyFill="1" applyBorder="1" applyAlignment="1">
      <alignment horizontal="left" vertical="top" wrapText="1"/>
    </xf>
    <xf numFmtId="172" fontId="2" fillId="57" borderId="12" xfId="0" applyNumberFormat="1" applyFont="1" applyFill="1" applyBorder="1" applyAlignment="1">
      <alignment horizontal="left" vertical="center" wrapText="1"/>
    </xf>
    <xf numFmtId="172" fontId="2" fillId="57" borderId="33" xfId="0" applyNumberFormat="1" applyFont="1" applyFill="1" applyBorder="1" applyAlignment="1">
      <alignment horizontal="left" vertical="center" wrapText="1"/>
    </xf>
    <xf numFmtId="172" fontId="2" fillId="57" borderId="15" xfId="0" applyNumberFormat="1" applyFont="1" applyFill="1" applyBorder="1" applyAlignment="1">
      <alignment horizontal="left" vertical="center" wrapText="1"/>
    </xf>
    <xf numFmtId="49" fontId="4" fillId="0" borderId="12"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15" xfId="0" applyNumberFormat="1" applyFont="1" applyBorder="1" applyAlignment="1">
      <alignment horizontal="left" vertical="center"/>
    </xf>
    <xf numFmtId="49" fontId="2" fillId="0" borderId="10" xfId="0" applyNumberFormat="1" applyFont="1" applyBorder="1" applyAlignment="1">
      <alignment horizontal="left" vertical="center" wrapText="1"/>
    </xf>
    <xf numFmtId="49" fontId="3" fillId="42" borderId="10" xfId="0" applyNumberFormat="1" applyFont="1" applyFill="1" applyBorder="1" applyAlignment="1">
      <alignment horizontal="right" vertical="center"/>
    </xf>
    <xf numFmtId="49" fontId="2" fillId="35" borderId="15" xfId="0" applyNumberFormat="1" applyFont="1" applyFill="1" applyBorder="1" applyAlignment="1">
      <alignment horizontal="left" vertical="center" wrapText="1"/>
    </xf>
    <xf numFmtId="172" fontId="4" fillId="35" borderId="12" xfId="0" applyNumberFormat="1" applyFont="1" applyFill="1" applyBorder="1" applyAlignment="1">
      <alignment horizontal="left" vertical="center" wrapText="1"/>
    </xf>
    <xf numFmtId="172" fontId="4" fillId="35" borderId="33" xfId="0" applyNumberFormat="1" applyFont="1" applyFill="1" applyBorder="1" applyAlignment="1">
      <alignment horizontal="left" vertical="center" wrapText="1"/>
    </xf>
    <xf numFmtId="172" fontId="4" fillId="35" borderId="15" xfId="0" applyNumberFormat="1" applyFont="1" applyFill="1" applyBorder="1" applyAlignment="1">
      <alignment horizontal="left" vertical="center" wrapText="1"/>
    </xf>
    <xf numFmtId="49" fontId="2" fillId="35" borderId="10" xfId="0" applyNumberFormat="1" applyFont="1" applyFill="1" applyBorder="1" applyAlignment="1">
      <alignment horizontal="center" vertical="center"/>
    </xf>
    <xf numFmtId="49" fontId="2" fillId="70" borderId="10" xfId="0" applyNumberFormat="1" applyFont="1" applyFill="1" applyBorder="1" applyAlignment="1">
      <alignment horizontal="center" vertical="center"/>
    </xf>
    <xf numFmtId="49" fontId="4" fillId="0" borderId="12"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172" fontId="4" fillId="35" borderId="10" xfId="0" applyNumberFormat="1" applyFont="1" applyFill="1" applyBorder="1" applyAlignment="1">
      <alignment horizontal="left" vertical="center" wrapText="1"/>
    </xf>
    <xf numFmtId="49" fontId="3" fillId="0" borderId="18" xfId="0" applyNumberFormat="1" applyFont="1" applyBorder="1" applyAlignment="1">
      <alignment horizontal="center" vertical="top"/>
    </xf>
    <xf numFmtId="49" fontId="3" fillId="0" borderId="19" xfId="0" applyNumberFormat="1" applyFont="1" applyBorder="1" applyAlignment="1">
      <alignment horizontal="center" vertical="top"/>
    </xf>
    <xf numFmtId="49" fontId="3" fillId="0" borderId="13" xfId="0" applyNumberFormat="1" applyFont="1" applyBorder="1" applyAlignment="1">
      <alignment horizontal="center" vertical="top"/>
    </xf>
    <xf numFmtId="49" fontId="4" fillId="0" borderId="10" xfId="0" applyNumberFormat="1" applyFont="1" applyBorder="1" applyAlignment="1">
      <alignment horizontal="left" vertical="center" wrapText="1"/>
    </xf>
    <xf numFmtId="49" fontId="3" fillId="69" borderId="10" xfId="0" applyNumberFormat="1" applyFont="1" applyFill="1" applyBorder="1" applyAlignment="1">
      <alignment horizontal="center" vertical="top"/>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72" fontId="2" fillId="0" borderId="46"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172" fontId="2" fillId="0" borderId="10" xfId="0" applyNumberFormat="1" applyFont="1" applyBorder="1" applyAlignment="1">
      <alignment horizontal="left" vertical="center"/>
    </xf>
    <xf numFmtId="49" fontId="2" fillId="0" borderId="10" xfId="0" applyNumberFormat="1" applyFont="1" applyBorder="1" applyAlignment="1">
      <alignment horizontal="left" vertical="center"/>
    </xf>
    <xf numFmtId="172" fontId="2" fillId="35" borderId="12" xfId="0" applyNumberFormat="1" applyFont="1" applyFill="1" applyBorder="1" applyAlignment="1">
      <alignment horizontal="center" vertical="center"/>
    </xf>
    <xf numFmtId="172" fontId="2" fillId="81" borderId="15" xfId="0" applyNumberFormat="1" applyFont="1" applyFill="1" applyBorder="1" applyAlignment="1">
      <alignment horizontal="center" vertical="center"/>
    </xf>
    <xf numFmtId="1" fontId="2" fillId="37" borderId="12" xfId="0" applyNumberFormat="1" applyFont="1" applyFill="1" applyBorder="1" applyAlignment="1">
      <alignment horizontal="center" vertical="center" wrapText="1"/>
    </xf>
    <xf numFmtId="1" fontId="2" fillId="37" borderId="15" xfId="0" applyNumberFormat="1" applyFont="1" applyFill="1" applyBorder="1" applyAlignment="1">
      <alignment horizontal="center" vertical="center" wrapText="1"/>
    </xf>
    <xf numFmtId="49" fontId="3" fillId="67" borderId="18" xfId="0" applyNumberFormat="1" applyFont="1" applyFill="1" applyBorder="1" applyAlignment="1">
      <alignment horizontal="right" vertical="top"/>
    </xf>
    <xf numFmtId="49" fontId="3" fillId="67" borderId="19" xfId="0" applyNumberFormat="1" applyFont="1" applyFill="1" applyBorder="1" applyAlignment="1">
      <alignment horizontal="right" vertical="top"/>
    </xf>
    <xf numFmtId="49" fontId="3" fillId="67" borderId="13" xfId="0" applyNumberFormat="1" applyFont="1" applyFill="1" applyBorder="1" applyAlignment="1">
      <alignment horizontal="right" vertical="top"/>
    </xf>
    <xf numFmtId="172" fontId="3" fillId="67" borderId="10" xfId="0" applyNumberFormat="1" applyFont="1" applyFill="1" applyBorder="1" applyAlignment="1">
      <alignment horizontal="center" vertical="center"/>
    </xf>
    <xf numFmtId="0" fontId="2" fillId="35" borderId="33" xfId="0" applyFont="1" applyFill="1" applyBorder="1" applyAlignment="1">
      <alignment horizontal="left" vertical="center" wrapText="1"/>
    </xf>
    <xf numFmtId="172" fontId="2" fillId="0" borderId="12" xfId="0" applyNumberFormat="1" applyFont="1" applyFill="1" applyBorder="1" applyAlignment="1">
      <alignment horizontal="left" vertical="center"/>
    </xf>
    <xf numFmtId="172" fontId="2" fillId="0" borderId="15" xfId="0" applyNumberFormat="1" applyFont="1" applyFill="1" applyBorder="1" applyAlignment="1">
      <alignment horizontal="left" vertical="center"/>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49" fontId="3" fillId="69" borderId="18" xfId="0" applyNumberFormat="1" applyFont="1" applyFill="1" applyBorder="1" applyAlignment="1">
      <alignment horizontal="right" vertical="center"/>
    </xf>
    <xf numFmtId="49" fontId="3" fillId="69" borderId="19" xfId="0" applyNumberFormat="1" applyFont="1" applyFill="1" applyBorder="1" applyAlignment="1">
      <alignment horizontal="right" vertical="center"/>
    </xf>
    <xf numFmtId="49" fontId="3" fillId="69" borderId="13" xfId="0" applyNumberFormat="1" applyFont="1" applyFill="1" applyBorder="1" applyAlignment="1">
      <alignment horizontal="right" vertical="center"/>
    </xf>
    <xf numFmtId="49" fontId="2" fillId="35" borderId="12" xfId="0" applyNumberFormat="1" applyFont="1" applyFill="1" applyBorder="1" applyAlignment="1">
      <alignment horizontal="center" vertical="center" wrapText="1"/>
    </xf>
    <xf numFmtId="49" fontId="2" fillId="35" borderId="15" xfId="0" applyNumberFormat="1" applyFont="1" applyFill="1" applyBorder="1" applyAlignment="1">
      <alignment horizontal="center" vertical="center" wrapText="1"/>
    </xf>
    <xf numFmtId="172" fontId="7" fillId="51" borderId="12" xfId="46" applyNumberFormat="1" applyFont="1" applyFill="1" applyBorder="1" applyAlignment="1">
      <alignment horizontal="left" vertical="center" wrapText="1"/>
      <protection/>
    </xf>
    <xf numFmtId="172" fontId="7" fillId="51" borderId="15" xfId="46" applyNumberFormat="1" applyFont="1" applyFill="1" applyBorder="1" applyAlignment="1">
      <alignment horizontal="left" vertical="center" wrapText="1"/>
      <protection/>
    </xf>
    <xf numFmtId="172" fontId="2" fillId="35" borderId="55" xfId="46" applyNumberFormat="1" applyFont="1" applyFill="1" applyBorder="1" applyAlignment="1">
      <alignment horizontal="left" vertical="center" wrapText="1"/>
      <protection/>
    </xf>
    <xf numFmtId="172" fontId="2" fillId="35" borderId="70" xfId="46" applyNumberFormat="1" applyFont="1" applyFill="1" applyBorder="1" applyAlignment="1">
      <alignment horizontal="left" vertical="center" wrapText="1"/>
      <protection/>
    </xf>
    <xf numFmtId="0" fontId="2" fillId="35" borderId="33" xfId="0" applyFont="1" applyFill="1" applyBorder="1" applyAlignment="1">
      <alignment horizontal="center" vertical="center" wrapText="1"/>
    </xf>
    <xf numFmtId="0" fontId="4" fillId="0" borderId="33" xfId="0" applyFont="1" applyBorder="1" applyAlignment="1">
      <alignment horizontal="left" vertical="top" wrapText="1"/>
    </xf>
    <xf numFmtId="0" fontId="2" fillId="37" borderId="1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56" borderId="18" xfId="0" applyFont="1" applyFill="1" applyBorder="1" applyAlignment="1">
      <alignment horizontal="center"/>
    </xf>
    <xf numFmtId="0" fontId="2" fillId="56" borderId="19" xfId="0" applyFont="1" applyFill="1" applyBorder="1" applyAlignment="1">
      <alignment horizontal="center"/>
    </xf>
    <xf numFmtId="0" fontId="2" fillId="56" borderId="13" xfId="0" applyFont="1" applyFill="1" applyBorder="1" applyAlignment="1">
      <alignment horizontal="center"/>
    </xf>
    <xf numFmtId="0" fontId="2" fillId="34" borderId="10" xfId="0" applyFont="1" applyFill="1" applyBorder="1" applyAlignment="1">
      <alignment vertical="center" wrapText="1"/>
    </xf>
    <xf numFmtId="49" fontId="3" fillId="0" borderId="10" xfId="0" applyNumberFormat="1" applyFont="1" applyFill="1" applyBorder="1" applyAlignment="1">
      <alignment horizontal="center" vertical="center"/>
    </xf>
    <xf numFmtId="0" fontId="6" fillId="34" borderId="10" xfId="0" applyFont="1" applyFill="1" applyBorder="1" applyAlignment="1">
      <alignment vertical="center" wrapText="1"/>
    </xf>
    <xf numFmtId="49" fontId="3" fillId="36" borderId="18"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3" fillId="36" borderId="13" xfId="0" applyNumberFormat="1" applyFont="1" applyFill="1" applyBorder="1" applyAlignment="1">
      <alignment horizontal="left" vertical="center"/>
    </xf>
    <xf numFmtId="0" fontId="3" fillId="37" borderId="10" xfId="0" applyFont="1" applyFill="1" applyBorder="1" applyAlignment="1">
      <alignment vertical="center"/>
    </xf>
    <xf numFmtId="0" fontId="4"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33" xfId="0" applyFont="1" applyBorder="1" applyAlignment="1">
      <alignment horizontal="left" vertical="top" wrapText="1"/>
    </xf>
    <xf numFmtId="0" fontId="0" fillId="0" borderId="15" xfId="0" applyFont="1" applyBorder="1" applyAlignment="1">
      <alignment horizontal="left" vertical="top" wrapText="1"/>
    </xf>
    <xf numFmtId="0" fontId="4" fillId="34" borderId="12"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4" fillId="34" borderId="15" xfId="0" applyFont="1" applyFill="1" applyBorder="1" applyAlignment="1">
      <alignment horizontal="left" vertical="center" wrapText="1"/>
    </xf>
    <xf numFmtId="172" fontId="2" fillId="35" borderId="10" xfId="0" applyNumberFormat="1" applyFont="1" applyFill="1" applyBorder="1" applyAlignment="1">
      <alignment horizontal="left" vertical="top" wrapText="1"/>
    </xf>
    <xf numFmtId="0" fontId="6" fillId="35" borderId="10" xfId="46" applyFont="1" applyFill="1" applyBorder="1" applyAlignment="1">
      <alignment horizontal="center" vertical="center"/>
      <protection/>
    </xf>
    <xf numFmtId="0" fontId="2" fillId="76" borderId="12" xfId="0" applyFont="1" applyFill="1" applyBorder="1" applyAlignment="1">
      <alignment horizontal="center" vertical="center"/>
    </xf>
    <xf numFmtId="0" fontId="2" fillId="76" borderId="15" xfId="0" applyFont="1" applyFill="1" applyBorder="1" applyAlignment="1">
      <alignment horizontal="center" vertical="center"/>
    </xf>
    <xf numFmtId="0" fontId="16" fillId="0" borderId="12" xfId="0" applyFont="1" applyBorder="1" applyAlignment="1">
      <alignment horizontal="center" vertical="center"/>
    </xf>
    <xf numFmtId="0" fontId="16" fillId="0" borderId="33" xfId="0" applyFont="1" applyBorder="1" applyAlignment="1">
      <alignment horizontal="center" vertical="center"/>
    </xf>
    <xf numFmtId="0" fontId="16" fillId="0" borderId="15" xfId="0" applyFont="1" applyBorder="1" applyAlignment="1">
      <alignment horizontal="center" vertical="center"/>
    </xf>
    <xf numFmtId="172" fontId="6" fillId="35" borderId="12" xfId="46" applyNumberFormat="1" applyFont="1" applyFill="1" applyBorder="1" applyAlignment="1">
      <alignment horizontal="center" vertical="center" wrapText="1"/>
      <protection/>
    </xf>
    <xf numFmtId="172" fontId="6" fillId="35" borderId="33" xfId="46" applyNumberFormat="1" applyFont="1" applyFill="1" applyBorder="1" applyAlignment="1">
      <alignment horizontal="center" vertical="center" wrapText="1"/>
      <protection/>
    </xf>
    <xf numFmtId="172" fontId="6" fillId="35" borderId="15" xfId="46" applyNumberFormat="1" applyFont="1" applyFill="1" applyBorder="1" applyAlignment="1">
      <alignment horizontal="center" vertical="center" wrapText="1"/>
      <protection/>
    </xf>
    <xf numFmtId="172" fontId="6" fillId="82" borderId="12" xfId="0" applyNumberFormat="1" applyFont="1" applyFill="1" applyBorder="1" applyAlignment="1">
      <alignment horizontal="center" vertical="center" wrapText="1"/>
    </xf>
    <xf numFmtId="172" fontId="6" fillId="40" borderId="33" xfId="0" applyNumberFormat="1" applyFont="1" applyFill="1" applyBorder="1" applyAlignment="1">
      <alignment horizontal="center" vertical="center" wrapText="1"/>
    </xf>
    <xf numFmtId="172" fontId="6" fillId="82" borderId="15" xfId="0" applyNumberFormat="1" applyFont="1" applyFill="1" applyBorder="1" applyAlignment="1">
      <alignment horizontal="center" vertical="center" wrapText="1"/>
    </xf>
    <xf numFmtId="172" fontId="6" fillId="40" borderId="12" xfId="0" applyNumberFormat="1" applyFont="1" applyFill="1" applyBorder="1" applyAlignment="1">
      <alignment horizontal="center" vertical="center" wrapText="1"/>
    </xf>
    <xf numFmtId="172" fontId="6" fillId="40" borderId="33" xfId="0" applyNumberFormat="1" applyFont="1" applyFill="1" applyBorder="1" applyAlignment="1">
      <alignment horizontal="center" vertical="center" wrapText="1"/>
    </xf>
    <xf numFmtId="172" fontId="6" fillId="40" borderId="15" xfId="0" applyNumberFormat="1" applyFont="1" applyFill="1" applyBorder="1" applyAlignment="1">
      <alignment horizontal="center" vertical="center" wrapText="1"/>
    </xf>
    <xf numFmtId="49" fontId="2" fillId="0" borderId="1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0" fontId="2" fillId="34" borderId="12" xfId="0" applyFont="1" applyFill="1" applyBorder="1" applyAlignment="1">
      <alignment horizontal="center" vertical="top"/>
    </xf>
    <xf numFmtId="0" fontId="2" fillId="34" borderId="15" xfId="0" applyFont="1" applyFill="1" applyBorder="1" applyAlignment="1">
      <alignment horizontal="center" vertical="top"/>
    </xf>
    <xf numFmtId="0" fontId="2" fillId="0" borderId="10" xfId="0" applyFont="1" applyBorder="1" applyAlignment="1">
      <alignment vertical="top"/>
    </xf>
    <xf numFmtId="0" fontId="2" fillId="76" borderId="12" xfId="0" applyFont="1" applyFill="1" applyBorder="1" applyAlignment="1">
      <alignment horizontal="center" vertical="top"/>
    </xf>
    <xf numFmtId="0" fontId="2" fillId="76" borderId="15" xfId="0" applyFont="1" applyFill="1" applyBorder="1" applyAlignment="1">
      <alignment horizontal="center" vertical="top"/>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 xfId="0" applyFont="1" applyFill="1" applyBorder="1" applyAlignment="1">
      <alignment horizontal="center" vertical="center"/>
    </xf>
    <xf numFmtId="49" fontId="3" fillId="36" borderId="18" xfId="0" applyNumberFormat="1" applyFont="1" applyFill="1" applyBorder="1" applyAlignment="1">
      <alignment horizontal="right" vertical="center"/>
    </xf>
    <xf numFmtId="49" fontId="3" fillId="36" borderId="19" xfId="0" applyNumberFormat="1" applyFont="1" applyFill="1" applyBorder="1" applyAlignment="1">
      <alignment horizontal="right" vertical="center"/>
    </xf>
    <xf numFmtId="49" fontId="3" fillId="36" borderId="13" xfId="0" applyNumberFormat="1" applyFont="1" applyFill="1" applyBorder="1" applyAlignment="1">
      <alignment horizontal="right" vertical="center"/>
    </xf>
    <xf numFmtId="0" fontId="3" fillId="53" borderId="18" xfId="0" applyFont="1" applyFill="1" applyBorder="1" applyAlignment="1">
      <alignment horizontal="center" vertical="center"/>
    </xf>
    <xf numFmtId="0" fontId="3" fillId="53" borderId="19" xfId="0" applyFont="1" applyFill="1" applyBorder="1" applyAlignment="1">
      <alignment horizontal="center" vertical="center"/>
    </xf>
    <xf numFmtId="0" fontId="3" fillId="53" borderId="13" xfId="0" applyFont="1" applyFill="1" applyBorder="1" applyAlignment="1">
      <alignment horizontal="center" vertical="center"/>
    </xf>
    <xf numFmtId="172" fontId="2" fillId="81" borderId="12" xfId="0" applyNumberFormat="1" applyFont="1" applyFill="1" applyBorder="1" applyAlignment="1">
      <alignment horizontal="center" vertical="center"/>
    </xf>
    <xf numFmtId="172" fontId="2" fillId="81" borderId="33" xfId="0" applyNumberFormat="1" applyFont="1" applyFill="1" applyBorder="1" applyAlignment="1">
      <alignment horizontal="center" vertical="center"/>
    </xf>
    <xf numFmtId="0" fontId="2" fillId="0" borderId="10" xfId="0" applyFont="1" applyBorder="1" applyAlignment="1">
      <alignment horizontal="center"/>
    </xf>
    <xf numFmtId="0" fontId="6" fillId="0" borderId="11" xfId="0" applyFont="1" applyFill="1" applyBorder="1" applyAlignment="1">
      <alignment horizontal="center" vertical="center" textRotation="90" wrapText="1"/>
    </xf>
    <xf numFmtId="49" fontId="2" fillId="0" borderId="12"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0" fontId="2" fillId="37" borderId="18"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13" xfId="0" applyFont="1" applyFill="1" applyBorder="1" applyAlignment="1">
      <alignment horizontal="center" vertical="center"/>
    </xf>
    <xf numFmtId="0" fontId="6" fillId="0" borderId="10" xfId="46" applyFont="1" applyFill="1" applyBorder="1" applyAlignment="1">
      <alignment horizontal="left" vertical="top" wrapText="1"/>
      <protection/>
    </xf>
    <xf numFmtId="0" fontId="2" fillId="56" borderId="18" xfId="0" applyFont="1" applyFill="1" applyBorder="1" applyAlignment="1">
      <alignment horizontal="center" vertical="top"/>
    </xf>
    <xf numFmtId="0" fontId="2" fillId="56" borderId="19" xfId="0" applyFont="1" applyFill="1" applyBorder="1" applyAlignment="1">
      <alignment horizontal="center" vertical="top"/>
    </xf>
    <xf numFmtId="0" fontId="2" fillId="56" borderId="13" xfId="0" applyFont="1" applyFill="1" applyBorder="1" applyAlignment="1">
      <alignment horizontal="center" vertical="top"/>
    </xf>
    <xf numFmtId="172" fontId="6" fillId="82" borderId="11"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0" xfId="0" applyFont="1" applyBorder="1" applyAlignment="1">
      <alignment horizontal="center"/>
    </xf>
    <xf numFmtId="49" fontId="2" fillId="48" borderId="27" xfId="0" applyNumberFormat="1" applyFont="1" applyFill="1" applyBorder="1" applyAlignment="1">
      <alignment horizontal="left" vertical="top" wrapText="1"/>
    </xf>
    <xf numFmtId="49" fontId="2" fillId="48" borderId="28" xfId="0" applyNumberFormat="1" applyFont="1" applyFill="1" applyBorder="1" applyAlignment="1">
      <alignment horizontal="left" vertical="top" wrapText="1"/>
    </xf>
    <xf numFmtId="49" fontId="2" fillId="48" borderId="29" xfId="0" applyNumberFormat="1"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2" fillId="0" borderId="26"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60" xfId="0" applyNumberFormat="1" applyFont="1" applyBorder="1" applyAlignment="1">
      <alignment horizontal="center" vertical="top"/>
    </xf>
    <xf numFmtId="0" fontId="3" fillId="36" borderId="10" xfId="0" applyFont="1" applyFill="1" applyBorder="1" applyAlignment="1">
      <alignment vertical="center"/>
    </xf>
    <xf numFmtId="0" fontId="2" fillId="35" borderId="10" xfId="0" applyFont="1" applyFill="1" applyBorder="1" applyAlignment="1">
      <alignment vertical="top" wrapText="1"/>
    </xf>
    <xf numFmtId="0" fontId="2" fillId="0" borderId="10" xfId="46" applyFont="1" applyFill="1" applyBorder="1" applyAlignment="1">
      <alignment horizontal="left" vertical="top" wrapText="1"/>
      <protection/>
    </xf>
    <xf numFmtId="0" fontId="3" fillId="64" borderId="18" xfId="0" applyFont="1" applyFill="1" applyBorder="1" applyAlignment="1">
      <alignment horizontal="center" vertical="center"/>
    </xf>
    <xf numFmtId="0" fontId="3" fillId="64" borderId="19" xfId="0" applyFont="1" applyFill="1" applyBorder="1" applyAlignment="1">
      <alignment horizontal="center" vertical="center"/>
    </xf>
    <xf numFmtId="0" fontId="3" fillId="64" borderId="13" xfId="0" applyFont="1" applyFill="1" applyBorder="1" applyAlignment="1">
      <alignment horizontal="center" vertical="center"/>
    </xf>
    <xf numFmtId="0" fontId="2" fillId="0" borderId="12"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left" vertical="top"/>
    </xf>
    <xf numFmtId="0" fontId="2" fillId="0" borderId="10" xfId="0" applyFont="1" applyBorder="1" applyAlignment="1">
      <alignment vertical="center"/>
    </xf>
    <xf numFmtId="49" fontId="3" fillId="0" borderId="12"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2" fillId="37" borderId="18" xfId="0" applyFont="1" applyFill="1" applyBorder="1" applyAlignment="1">
      <alignment horizontal="center" wrapText="1"/>
    </xf>
    <xf numFmtId="0" fontId="2" fillId="37" borderId="19" xfId="0" applyFont="1" applyFill="1" applyBorder="1" applyAlignment="1">
      <alignment horizontal="center" wrapText="1"/>
    </xf>
    <xf numFmtId="0" fontId="2" fillId="37" borderId="13" xfId="0" applyFont="1" applyFill="1" applyBorder="1" applyAlignment="1">
      <alignment horizontal="center" wrapText="1"/>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13" xfId="0" applyFont="1" applyFill="1" applyBorder="1" applyAlignment="1">
      <alignment horizontal="center"/>
    </xf>
    <xf numFmtId="49" fontId="2" fillId="0" borderId="15" xfId="0" applyNumberFormat="1" applyFont="1" applyBorder="1" applyAlignment="1">
      <alignment horizontal="left" vertical="center" wrapText="1"/>
    </xf>
    <xf numFmtId="0" fontId="3" fillId="37" borderId="18" xfId="0"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15" xfId="0" applyFont="1" applyFill="1" applyBorder="1" applyAlignment="1">
      <alignment horizontal="center" vertical="center"/>
    </xf>
    <xf numFmtId="0" fontId="2" fillId="74" borderId="12" xfId="0" applyFont="1" applyFill="1" applyBorder="1" applyAlignment="1">
      <alignment horizontal="center" vertical="center"/>
    </xf>
    <xf numFmtId="0" fontId="2" fillId="74" borderId="33" xfId="0" applyFont="1" applyFill="1" applyBorder="1" applyAlignment="1">
      <alignment horizontal="center" vertical="center"/>
    </xf>
    <xf numFmtId="0" fontId="2" fillId="74" borderId="15" xfId="0" applyFont="1" applyFill="1" applyBorder="1" applyAlignment="1">
      <alignment horizontal="center" vertical="center"/>
    </xf>
    <xf numFmtId="49" fontId="3" fillId="37" borderId="26" xfId="0" applyNumberFormat="1" applyFont="1" applyFill="1" applyBorder="1" applyAlignment="1">
      <alignment horizontal="left" vertical="center"/>
    </xf>
    <xf numFmtId="49" fontId="3" fillId="37" borderId="20" xfId="0" applyNumberFormat="1" applyFont="1" applyFill="1" applyBorder="1" applyAlignment="1">
      <alignment horizontal="left" vertical="center"/>
    </xf>
    <xf numFmtId="49" fontId="3" fillId="37" borderId="21" xfId="0" applyNumberFormat="1" applyFont="1" applyFill="1" applyBorder="1" applyAlignment="1">
      <alignment horizontal="left" vertical="center"/>
    </xf>
    <xf numFmtId="0" fontId="2" fillId="35" borderId="10" xfId="0" applyFont="1" applyFill="1" applyBorder="1" applyAlignment="1">
      <alignment vertical="center" wrapText="1"/>
    </xf>
    <xf numFmtId="0" fontId="8" fillId="0" borderId="2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xf>
    <xf numFmtId="0" fontId="3" fillId="48" borderId="18" xfId="0" applyFont="1" applyFill="1" applyBorder="1" applyAlignment="1">
      <alignment horizontal="right" vertical="center"/>
    </xf>
    <xf numFmtId="0" fontId="3" fillId="48" borderId="19" xfId="0" applyFont="1" applyFill="1" applyBorder="1" applyAlignment="1">
      <alignment horizontal="right" vertical="center"/>
    </xf>
    <xf numFmtId="0" fontId="3" fillId="48" borderId="13" xfId="0" applyFont="1" applyFill="1" applyBorder="1" applyAlignment="1">
      <alignment horizontal="right" vertical="center"/>
    </xf>
    <xf numFmtId="0" fontId="3" fillId="65" borderId="18" xfId="0" applyFont="1" applyFill="1" applyBorder="1" applyAlignment="1">
      <alignment horizontal="center" vertical="center"/>
    </xf>
    <xf numFmtId="0" fontId="3" fillId="65" borderId="19" xfId="0" applyFont="1" applyFill="1" applyBorder="1" applyAlignment="1">
      <alignment horizontal="center" vertical="center"/>
    </xf>
    <xf numFmtId="0" fontId="3" fillId="65" borderId="13" xfId="0" applyFont="1" applyFill="1" applyBorder="1" applyAlignment="1">
      <alignment horizontal="center" vertical="center"/>
    </xf>
    <xf numFmtId="0" fontId="2" fillId="73" borderId="12" xfId="0" applyFont="1" applyFill="1" applyBorder="1" applyAlignment="1">
      <alignment horizontal="center" vertical="center"/>
    </xf>
    <xf numFmtId="0" fontId="2" fillId="73" borderId="15" xfId="0" applyFont="1" applyFill="1" applyBorder="1" applyAlignment="1">
      <alignment horizontal="center" vertical="center"/>
    </xf>
    <xf numFmtId="49" fontId="2" fillId="0" borderId="17" xfId="0" applyNumberFormat="1" applyFont="1" applyFill="1" applyBorder="1" applyAlignment="1">
      <alignment horizontal="center" vertical="top"/>
    </xf>
    <xf numFmtId="49" fontId="2" fillId="0" borderId="33" xfId="0" applyNumberFormat="1" applyFont="1" applyFill="1" applyBorder="1" applyAlignment="1">
      <alignment horizontal="center" vertical="top"/>
    </xf>
    <xf numFmtId="0" fontId="2" fillId="37" borderId="18"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0" borderId="10" xfId="0" applyFont="1" applyFill="1" applyBorder="1" applyAlignment="1">
      <alignment vertical="center"/>
    </xf>
    <xf numFmtId="0" fontId="2" fillId="35" borderId="12" xfId="0" applyFont="1" applyFill="1" applyBorder="1" applyAlignment="1">
      <alignment horizontal="center" vertical="top" wrapText="1"/>
    </xf>
    <xf numFmtId="0" fontId="2" fillId="35" borderId="33" xfId="0" applyFont="1" applyFill="1" applyBorder="1" applyAlignment="1">
      <alignment horizontal="center" vertical="top" wrapText="1"/>
    </xf>
    <xf numFmtId="0" fontId="2" fillId="35" borderId="15" xfId="0" applyFont="1" applyFill="1" applyBorder="1" applyAlignment="1">
      <alignment horizontal="center"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38" borderId="12" xfId="0" applyFont="1" applyFill="1" applyBorder="1" applyAlignment="1">
      <alignment horizontal="center" vertical="center"/>
    </xf>
    <xf numFmtId="0" fontId="2" fillId="38" borderId="15" xfId="0" applyFont="1" applyFill="1" applyBorder="1" applyAlignment="1">
      <alignment horizontal="center" vertical="center"/>
    </xf>
    <xf numFmtId="0" fontId="2" fillId="37" borderId="63" xfId="0" applyFont="1" applyFill="1" applyBorder="1" applyAlignment="1">
      <alignment horizontal="center" vertical="top"/>
    </xf>
    <xf numFmtId="0" fontId="2" fillId="37" borderId="19" xfId="0" applyFont="1" applyFill="1" applyBorder="1" applyAlignment="1">
      <alignment horizontal="center" vertical="top"/>
    </xf>
    <xf numFmtId="0" fontId="2" fillId="37" borderId="13" xfId="0" applyFont="1" applyFill="1" applyBorder="1" applyAlignment="1">
      <alignment horizontal="center" vertical="top"/>
    </xf>
  </cellXfs>
  <cellStyles count="61">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Excel Built-in Normal 1" xfId="41"/>
    <cellStyle name="Geras" xfId="42"/>
    <cellStyle name="Hyperlink" xfId="43"/>
    <cellStyle name="Įprastas 2" xfId="44"/>
    <cellStyle name="Įprastas 2 2" xfId="45"/>
    <cellStyle name="Įprastas 2 2 2" xfId="46"/>
    <cellStyle name="Įprastas 2 3" xfId="47"/>
    <cellStyle name="Įprastas 3" xfId="48"/>
    <cellStyle name="Įprastas 3 2" xfId="49"/>
    <cellStyle name="Įprastas 4" xfId="50"/>
    <cellStyle name="Įprastas 5" xfId="51"/>
    <cellStyle name="Įspėjimo tekstas" xfId="52"/>
    <cellStyle name="Išvestis" xfId="53"/>
    <cellStyle name="Įvestis" xfId="54"/>
    <cellStyle name="Comma" xfId="55"/>
    <cellStyle name="Comma [0]" xfId="56"/>
    <cellStyle name="Neutral 2" xfId="57"/>
    <cellStyle name="Neutralus" xfId="58"/>
    <cellStyle name="Normal 2" xfId="59"/>
    <cellStyle name="Paryškinimas 1" xfId="60"/>
    <cellStyle name="Paryškinimas 2" xfId="61"/>
    <cellStyle name="Paryškinimas 3" xfId="62"/>
    <cellStyle name="Paryškinimas 4" xfId="63"/>
    <cellStyle name="Paryškinimas 5" xfId="64"/>
    <cellStyle name="Paryškinimas 6" xfId="65"/>
    <cellStyle name="Pastaba" xfId="66"/>
    <cellStyle name="Pavadinimas" xfId="67"/>
    <cellStyle name="Percent" xfId="68"/>
    <cellStyle name="Skaičiavimas" xfId="69"/>
    <cellStyle name="Suma" xfId="70"/>
    <cellStyle name="Susietas langelis" xfId="71"/>
    <cellStyle name="Tikrinimo langelis" xfId="72"/>
    <cellStyle name="Currency" xfId="73"/>
    <cellStyle name="Currency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01 programos vykdymas</a:t>
            </a:r>
          </a:p>
        </c:rich>
      </c:tx>
      <c:layout>
        <c:manualLayout>
          <c:xMode val="factor"/>
          <c:yMode val="factor"/>
          <c:x val="-0.0045"/>
          <c:y val="-0.01275"/>
        </c:manualLayout>
      </c:layout>
      <c:spPr>
        <a:noFill/>
        <a:ln>
          <a:noFill/>
        </a:ln>
      </c:spPr>
    </c:title>
    <c:view3D>
      <c:rotX val="30"/>
      <c:hPercent val="100"/>
      <c:rotY val="0"/>
      <c:depthPercent val="100"/>
      <c:rAngAx val="1"/>
    </c:view3D>
    <c:plotArea>
      <c:layout>
        <c:manualLayout>
          <c:xMode val="edge"/>
          <c:yMode val="edge"/>
          <c:x val="0.085"/>
          <c:y val="0.1595"/>
          <c:w val="0.8275"/>
          <c:h val="0.5892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E2F0D9"/>
              </a:solidFill>
              <a:ln w="25400">
                <a:solidFill>
                  <a:srgbClr val="993300"/>
                </a:solidFill>
              </a:ln>
            </c:spPr>
          </c:dPt>
          <c:dPt>
            <c:idx val="1"/>
            <c:explosion val="12"/>
            <c:spPr>
              <a:solidFill>
                <a:srgbClr val="FFF2CC"/>
              </a:solidFill>
              <a:ln w="25400">
                <a:solidFill>
                  <a:srgbClr val="993300"/>
                </a:solidFill>
              </a:ln>
            </c:spPr>
          </c:dPt>
          <c:dPt>
            <c:idx val="2"/>
            <c:spPr>
              <a:solidFill>
                <a:srgbClr val="F8CBAD"/>
              </a:solidFill>
              <a:ln w="25400">
                <a:solidFill>
                  <a:srgbClr val="993300"/>
                </a:solid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ataskaita_01_programa!$N$87:$N$89</c:f>
              <c:strCache/>
            </c:strRef>
          </c:cat>
          <c:val>
            <c:numRef>
              <c:f>ataskaita_01_programa!$O$87:$O$89</c:f>
              <c:numCache/>
            </c:numRef>
          </c:val>
        </c:ser>
      </c:pie3DChart>
      <c:spPr>
        <a:noFill/>
        <a:ln>
          <a:noFill/>
        </a:ln>
      </c:spPr>
    </c:plotArea>
    <c:legend>
      <c:legendPos val="b"/>
      <c:layout>
        <c:manualLayout>
          <c:xMode val="edge"/>
          <c:yMode val="edge"/>
          <c:x val="0.07925"/>
          <c:y val="0.83325"/>
          <c:w val="0.83475"/>
          <c:h val="0.151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D9D9D9"/>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10 programos įvykdymas</a:t>
            </a:r>
          </a:p>
        </c:rich>
      </c:tx>
      <c:layout>
        <c:manualLayout>
          <c:xMode val="factor"/>
          <c:yMode val="factor"/>
          <c:x val="-0.002"/>
          <c:y val="-0.01125"/>
        </c:manualLayout>
      </c:layout>
      <c:spPr>
        <a:noFill/>
        <a:ln>
          <a:noFill/>
        </a:ln>
      </c:spPr>
    </c:title>
    <c:view3D>
      <c:rotX val="30"/>
      <c:hPercent val="100"/>
      <c:rotY val="0"/>
      <c:depthPercent val="100"/>
      <c:rAngAx val="1"/>
    </c:view3D>
    <c:plotArea>
      <c:layout>
        <c:manualLayout>
          <c:xMode val="edge"/>
          <c:yMode val="edge"/>
          <c:x val="0.07725"/>
          <c:y val="0.12525"/>
          <c:w val="0.83825"/>
          <c:h val="0.5457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5"/>
            <c:spPr>
              <a:solidFill>
                <a:srgbClr val="E2F0D9"/>
              </a:solidFill>
              <a:ln w="25400">
                <a:solidFill>
                  <a:srgbClr val="993300"/>
                </a:solidFill>
              </a:ln>
            </c:spPr>
          </c:dPt>
          <c:dPt>
            <c:idx val="1"/>
            <c:explosion val="12"/>
            <c:spPr>
              <a:solidFill>
                <a:srgbClr val="FFE699"/>
              </a:solidFill>
              <a:ln w="25400">
                <a:solidFill>
                  <a:srgbClr val="993300"/>
                </a:solidFill>
              </a:ln>
            </c:spPr>
          </c:dPt>
          <c:dPt>
            <c:idx val="2"/>
            <c:spPr>
              <a:solidFill>
                <a:srgbClr val="F4B183"/>
              </a:solidFill>
              <a:ln w="25400">
                <a:solidFill>
                  <a:srgbClr val="993300"/>
                </a:solidFill>
              </a:ln>
            </c:spPr>
          </c:dPt>
          <c:dLbls>
            <c:numFmt formatCode="General" sourceLinked="1"/>
            <c:txPr>
              <a:bodyPr vert="horz" rot="0" anchor="ctr"/>
              <a:lstStyle/>
              <a:p>
                <a:pPr algn="ctr">
                  <a:defRPr lang="en-US" cap="none" sz="14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ataskaita_10_programa!$M$174:$M$176</c:f>
              <c:strCache/>
            </c:strRef>
          </c:cat>
          <c:val>
            <c:numRef>
              <c:f>ataskaita_10_programa!$N$174:$N$176</c:f>
              <c:numCache/>
            </c:numRef>
          </c:val>
        </c:ser>
      </c:pie3DChart>
      <c:spPr>
        <a:noFill/>
        <a:ln>
          <a:noFill/>
        </a:ln>
      </c:spPr>
    </c:plotArea>
    <c:legend>
      <c:legendPos val="b"/>
      <c:layout>
        <c:manualLayout>
          <c:xMode val="edge"/>
          <c:yMode val="edge"/>
          <c:x val="0.1225"/>
          <c:y val="0.813"/>
          <c:w val="0.749"/>
          <c:h val="0.17"/>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11 programos vykdymas</a:t>
            </a:r>
          </a:p>
        </c:rich>
      </c:tx>
      <c:layout>
        <c:manualLayout>
          <c:xMode val="factor"/>
          <c:yMode val="factor"/>
          <c:x val="-0.00425"/>
          <c:y val="-0.01075"/>
        </c:manualLayout>
      </c:layout>
      <c:spPr>
        <a:noFill/>
        <a:ln>
          <a:noFill/>
        </a:ln>
      </c:spPr>
    </c:title>
    <c:view3D>
      <c:rotX val="30"/>
      <c:hPercent val="100"/>
      <c:rotY val="0"/>
      <c:depthPercent val="100"/>
      <c:rAngAx val="1"/>
    </c:view3D>
    <c:plotArea>
      <c:layout>
        <c:manualLayout>
          <c:xMode val="edge"/>
          <c:yMode val="edge"/>
          <c:x val="0.084"/>
          <c:y val="0.1995"/>
          <c:w val="0.8295"/>
          <c:h val="0.4715"/>
        </c:manualLayout>
      </c:layout>
      <c:pie3D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2F0D9"/>
              </a:solidFill>
              <a:ln w="25400">
                <a:solidFill>
                  <a:srgbClr val="993300"/>
                </a:solidFill>
              </a:ln>
            </c:spPr>
          </c:dPt>
          <c:dPt>
            <c:idx val="1"/>
            <c:spPr>
              <a:solidFill>
                <a:srgbClr val="FFF2CC"/>
              </a:solidFill>
              <a:ln w="25400">
                <a:solidFill>
                  <a:srgbClr val="993300"/>
                </a:solidFill>
              </a:ln>
            </c:spPr>
          </c:dPt>
          <c:dPt>
            <c:idx val="2"/>
            <c:spPr>
              <a:solidFill>
                <a:srgbClr val="F8CBAD"/>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ataskaita_11_programa!$N$158:$N$160</c:f>
              <c:strCache/>
            </c:strRef>
          </c:cat>
          <c:val>
            <c:numRef>
              <c:f>ataskaita_11_programa!$O$158:$O$160</c:f>
              <c:numCache/>
            </c:numRef>
          </c:val>
        </c:ser>
      </c:pie3DChart>
      <c:spPr>
        <a:noFill/>
        <a:ln>
          <a:noFill/>
        </a:ln>
      </c:spPr>
    </c:plotArea>
    <c:legend>
      <c:legendPos val="b"/>
      <c:layout>
        <c:manualLayout>
          <c:xMode val="edge"/>
          <c:yMode val="edge"/>
          <c:x val="0.09525"/>
          <c:y val="0.76425"/>
          <c:w val="0.803"/>
          <c:h val="0.2142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2F2F2"/>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02 programos vykdymas</a:t>
            </a:r>
          </a:p>
        </c:rich>
      </c:tx>
      <c:layout>
        <c:manualLayout>
          <c:xMode val="factor"/>
          <c:yMode val="factor"/>
          <c:x val="-0.00375"/>
          <c:y val="-0.01075"/>
        </c:manualLayout>
      </c:layout>
      <c:spPr>
        <a:noFill/>
        <a:ln>
          <a:noFill/>
        </a:ln>
      </c:spPr>
    </c:title>
    <c:view3D>
      <c:rotX val="30"/>
      <c:hPercent val="100"/>
      <c:rotY val="0"/>
      <c:depthPercent val="100"/>
      <c:rAngAx val="1"/>
    </c:view3D>
    <c:plotArea>
      <c:layout>
        <c:manualLayout>
          <c:xMode val="edge"/>
          <c:yMode val="edge"/>
          <c:x val="0.0815"/>
          <c:y val="0.16225"/>
          <c:w val="0.8345"/>
          <c:h val="0.5752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7"/>
            <c:spPr>
              <a:solidFill>
                <a:srgbClr val="FFF2CC"/>
              </a:solidFill>
              <a:ln w="25400">
                <a:solidFill>
                  <a:srgbClr val="993300"/>
                </a:solidFill>
              </a:ln>
            </c:spPr>
          </c:dPt>
          <c:dPt>
            <c:idx val="1"/>
            <c:explosion val="16"/>
            <c:spPr>
              <a:solidFill>
                <a:srgbClr val="E2F0D9"/>
              </a:solidFill>
              <a:ln w="25400">
                <a:solidFill>
                  <a:srgbClr val="993300"/>
                </a:solidFill>
              </a:ln>
            </c:spPr>
          </c:dPt>
          <c:dPt>
            <c:idx val="2"/>
            <c:spPr>
              <a:solidFill>
                <a:srgbClr val="F4B183"/>
              </a:solidFill>
              <a:ln w="25400">
                <a:solidFill>
                  <a:srgbClr val="993300"/>
                </a:solid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ataskaita_02_programa!$M$107:$M$109</c:f>
              <c:strCache/>
            </c:strRef>
          </c:cat>
          <c:val>
            <c:numRef>
              <c:f>ataskaita_02_programa!$N$107:$N$109</c:f>
              <c:numCache/>
            </c:numRef>
          </c:val>
        </c:ser>
      </c:pie3DChart>
      <c:spPr>
        <a:noFill/>
        <a:ln>
          <a:noFill/>
        </a:ln>
      </c:spPr>
    </c:plotArea>
    <c:legend>
      <c:legendPos val="b"/>
      <c:layout>
        <c:manualLayout>
          <c:xMode val="edge"/>
          <c:yMode val="edge"/>
          <c:x val="0.137"/>
          <c:y val="0.823"/>
          <c:w val="0.7205"/>
          <c:h val="0.160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D9D9D9"/>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03 programos vykdymas</a:t>
            </a:r>
          </a:p>
        </c:rich>
      </c:tx>
      <c:layout>
        <c:manualLayout>
          <c:xMode val="factor"/>
          <c:yMode val="factor"/>
          <c:x val="-0.0025"/>
          <c:y val="-0.01325"/>
        </c:manualLayout>
      </c:layout>
      <c:spPr>
        <a:noFill/>
        <a:ln>
          <a:noFill/>
        </a:ln>
      </c:spPr>
    </c:title>
    <c:view3D>
      <c:rotX val="30"/>
      <c:hPercent val="100"/>
      <c:rotY val="0"/>
      <c:depthPercent val="100"/>
      <c:rAngAx val="1"/>
    </c:view3D>
    <c:plotArea>
      <c:layout>
        <c:manualLayout>
          <c:xMode val="edge"/>
          <c:yMode val="edge"/>
          <c:x val="0.0875"/>
          <c:y val="0.15975"/>
          <c:w val="0.82225"/>
          <c:h val="0.514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2F0D9"/>
              </a:solidFill>
              <a:ln w="25400">
                <a:solidFill>
                  <a:srgbClr val="993300"/>
                </a:solidFill>
              </a:ln>
            </c:spPr>
          </c:dPt>
          <c:dPt>
            <c:idx val="1"/>
            <c:explosion val="11"/>
            <c:spPr>
              <a:solidFill>
                <a:srgbClr val="FFF2CC"/>
              </a:solidFill>
              <a:ln w="25400">
                <a:solidFill>
                  <a:srgbClr val="993300"/>
                </a:solidFill>
              </a:ln>
            </c:spPr>
          </c:dPt>
          <c:dPt>
            <c:idx val="2"/>
            <c:explosion val="24"/>
            <c:spPr>
              <a:solidFill>
                <a:srgbClr val="F4B183"/>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ataskaita_03_programa!$O$135:$O$137</c:f>
              <c:strCache/>
            </c:strRef>
          </c:cat>
          <c:val>
            <c:numRef>
              <c:f>ataskaita_03_programa!$P$135:$P$137</c:f>
              <c:numCache/>
            </c:numRef>
          </c:val>
        </c:ser>
      </c:pie3DChart>
      <c:spPr>
        <a:noFill/>
        <a:ln>
          <a:noFill/>
        </a:ln>
      </c:spPr>
    </c:plotArea>
    <c:legend>
      <c:legendPos val="b"/>
      <c:layout>
        <c:manualLayout>
          <c:xMode val="edge"/>
          <c:yMode val="edge"/>
          <c:x val="0.1425"/>
          <c:y val="0.83325"/>
          <c:w val="0.75425"/>
          <c:h val="0.150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D9D9D9"/>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04 programos įvykdymas</a:t>
            </a:r>
          </a:p>
        </c:rich>
      </c:tx>
      <c:layout>
        <c:manualLayout>
          <c:xMode val="factor"/>
          <c:yMode val="factor"/>
          <c:x val="-0.00175"/>
          <c:y val="-0.01275"/>
        </c:manualLayout>
      </c:layout>
      <c:spPr>
        <a:noFill/>
        <a:ln>
          <a:noFill/>
        </a:ln>
      </c:spPr>
    </c:title>
    <c:view3D>
      <c:rotX val="30"/>
      <c:hPercent val="100"/>
      <c:rotY val="0"/>
      <c:depthPercent val="100"/>
      <c:rAngAx val="1"/>
    </c:view3D>
    <c:plotArea>
      <c:layout>
        <c:manualLayout>
          <c:xMode val="edge"/>
          <c:yMode val="edge"/>
          <c:x val="0.079"/>
          <c:y val="0.14975"/>
          <c:w val="0.83975"/>
          <c:h val="0.597"/>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E2F0D9"/>
              </a:solidFill>
              <a:ln w="25400">
                <a:solidFill>
                  <a:srgbClr val="993300"/>
                </a:solidFill>
              </a:ln>
            </c:spPr>
          </c:dPt>
          <c:dPt>
            <c:idx val="1"/>
            <c:explosion val="13"/>
            <c:spPr>
              <a:solidFill>
                <a:srgbClr val="FFF2CC"/>
              </a:solidFill>
              <a:ln w="25400">
                <a:solidFill>
                  <a:srgbClr val="993300"/>
                </a:solidFill>
              </a:ln>
            </c:spPr>
          </c:dPt>
          <c:dPt>
            <c:idx val="2"/>
            <c:spPr>
              <a:solidFill>
                <a:srgbClr val="F4B183"/>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ataskaita_04_programa!$P$180:$P$182</c:f>
              <c:strCache/>
            </c:strRef>
          </c:cat>
          <c:val>
            <c:numRef>
              <c:f>ataskaita_04_programa!$Q$180:$Q$182</c:f>
              <c:numCache/>
            </c:numRef>
          </c:val>
        </c:ser>
      </c:pie3DChart>
      <c:spPr>
        <a:noFill/>
        <a:ln>
          <a:noFill/>
        </a:ln>
      </c:spPr>
    </c:plotArea>
    <c:legend>
      <c:legendPos val="b"/>
      <c:layout>
        <c:manualLayout>
          <c:xMode val="edge"/>
          <c:yMode val="edge"/>
          <c:x val="0.188"/>
          <c:y val="0.832"/>
          <c:w val="0.61925"/>
          <c:h val="0.152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D9D9D9"/>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05 programos įvykdymas</a:t>
            </a:r>
          </a:p>
        </c:rich>
      </c:tx>
      <c:layout>
        <c:manualLayout>
          <c:xMode val="factor"/>
          <c:yMode val="factor"/>
          <c:x val="-0.00475"/>
          <c:y val="-0.01325"/>
        </c:manualLayout>
      </c:layout>
      <c:spPr>
        <a:noFill/>
        <a:ln>
          <a:noFill/>
        </a:ln>
      </c:spPr>
    </c:title>
    <c:view3D>
      <c:rotX val="30"/>
      <c:hPercent val="100"/>
      <c:rotY val="0"/>
      <c:depthPercent val="100"/>
      <c:rAngAx val="1"/>
    </c:view3D>
    <c:plotArea>
      <c:layout>
        <c:manualLayout>
          <c:xMode val="edge"/>
          <c:yMode val="edge"/>
          <c:x val="0.10975"/>
          <c:y val="0.21975"/>
          <c:w val="0.7755"/>
          <c:h val="0.5107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9"/>
            <c:spPr>
              <a:solidFill>
                <a:srgbClr val="E2F0D9"/>
              </a:solidFill>
              <a:ln w="25400">
                <a:solidFill>
                  <a:srgbClr val="993300"/>
                </a:solidFill>
              </a:ln>
            </c:spPr>
          </c:dPt>
          <c:dPt>
            <c:idx val="1"/>
            <c:spPr>
              <a:solidFill>
                <a:srgbClr val="FFF2CC"/>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ataskaita_05_programa!$N$75:$N$76</c:f>
              <c:strCache/>
            </c:strRef>
          </c:cat>
          <c:val>
            <c:numRef>
              <c:f>ataskaita_05_programa!$O$75:$O$76</c:f>
              <c:numCache/>
            </c:numRef>
          </c:val>
        </c:ser>
      </c:pie3DChart>
      <c:spPr>
        <a:noFill/>
        <a:ln>
          <a:noFill/>
        </a:ln>
      </c:spPr>
    </c:plotArea>
    <c:legend>
      <c:legendPos val="b"/>
      <c:layout>
        <c:manualLayout>
          <c:xMode val="edge"/>
          <c:yMode val="edge"/>
          <c:x val="0.06025"/>
          <c:y val="0.8095"/>
          <c:w val="0.86575"/>
          <c:h val="0.1772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D9D9D9"/>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06 programos įvykdymas </a:t>
            </a:r>
          </a:p>
        </c:rich>
      </c:tx>
      <c:layout>
        <c:manualLayout>
          <c:xMode val="factor"/>
          <c:yMode val="factor"/>
          <c:x val="-0.0035"/>
          <c:y val="-0.01175"/>
        </c:manualLayout>
      </c:layout>
      <c:spPr>
        <a:noFill/>
        <a:ln>
          <a:noFill/>
        </a:ln>
      </c:spPr>
    </c:title>
    <c:view3D>
      <c:rotX val="30"/>
      <c:hPercent val="100"/>
      <c:rotY val="0"/>
      <c:depthPercent val="100"/>
      <c:rAngAx val="1"/>
    </c:view3D>
    <c:plotArea>
      <c:layout>
        <c:manualLayout>
          <c:xMode val="edge"/>
          <c:yMode val="edge"/>
          <c:x val="0.08075"/>
          <c:y val="0.183"/>
          <c:w val="0.8365"/>
          <c:h val="0.64675"/>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6"/>
            <c:spPr>
              <a:solidFill>
                <a:srgbClr val="E2F0D9"/>
              </a:solidFill>
              <a:ln w="25400">
                <a:solidFill>
                  <a:srgbClr val="993300"/>
                </a:solidFill>
              </a:ln>
            </c:spPr>
          </c:dPt>
          <c:dPt>
            <c:idx val="1"/>
            <c:spPr>
              <a:solidFill>
                <a:srgbClr val="FFF2CC"/>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ataskaita_06_programa!$R$59:$R$60</c:f>
              <c:numCache/>
            </c:numRef>
          </c:val>
        </c:ser>
      </c:pie3DChart>
      <c:spPr>
        <a:noFill/>
        <a:ln>
          <a:noFill/>
        </a:ln>
      </c:spPr>
    </c:plotArea>
    <c:legend>
      <c:legendPos val="b"/>
      <c:layout>
        <c:manualLayout>
          <c:xMode val="edge"/>
          <c:yMode val="edge"/>
          <c:x val="0.46075"/>
          <c:y val="0.9235"/>
          <c:w val="0.07675"/>
          <c:h val="0.058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2F2F2"/>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07 programos įvykdymas</a:t>
            </a:r>
          </a:p>
        </c:rich>
      </c:tx>
      <c:layout>
        <c:manualLayout>
          <c:xMode val="factor"/>
          <c:yMode val="factor"/>
          <c:x val="-0.002"/>
          <c:y val="-0.01175"/>
        </c:manualLayout>
      </c:layout>
      <c:spPr>
        <a:noFill/>
        <a:ln>
          <a:noFill/>
        </a:ln>
      </c:spPr>
    </c:title>
    <c:view3D>
      <c:rotX val="30"/>
      <c:hPercent val="100"/>
      <c:rotY val="0"/>
      <c:depthPercent val="100"/>
      <c:rAngAx val="1"/>
    </c:view3D>
    <c:plotArea>
      <c:layout>
        <c:manualLayout>
          <c:xMode val="edge"/>
          <c:yMode val="edge"/>
          <c:x val="0.0905"/>
          <c:y val="0.15875"/>
          <c:w val="0.83625"/>
          <c:h val="0.526"/>
        </c:manualLayout>
      </c:layout>
      <c:pie3DChart>
        <c:varyColors val="1"/>
        <c:ser>
          <c:idx val="0"/>
          <c:order val="0"/>
          <c:spPr>
            <a:solidFill>
              <a:srgbClr val="5B9BD5"/>
            </a:solidFill>
            <a:ln w="12700">
              <a:solidFill>
                <a:srgbClr val="9933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2F0D9"/>
              </a:solidFill>
              <a:ln w="25400">
                <a:solidFill>
                  <a:srgbClr val="993300"/>
                </a:solidFill>
              </a:ln>
            </c:spPr>
          </c:dPt>
          <c:dPt>
            <c:idx val="1"/>
            <c:explosion val="20"/>
            <c:spPr>
              <a:solidFill>
                <a:srgbClr val="FFF2CC"/>
              </a:solidFill>
              <a:ln w="25400">
                <a:solidFill>
                  <a:srgbClr val="993300"/>
                </a:solidFill>
              </a:ln>
            </c:spPr>
          </c:dPt>
          <c:dPt>
            <c:idx val="2"/>
            <c:explosion val="9"/>
            <c:spPr>
              <a:solidFill>
                <a:srgbClr val="F4B183"/>
              </a:solidFill>
              <a:ln w="25400">
                <a:solidFill>
                  <a:srgbClr val="993300"/>
                </a:solidFill>
              </a:ln>
            </c:spPr>
          </c:dPt>
          <c:dLbls>
            <c:dLbl>
              <c:idx val="2"/>
              <c:tx>
                <c:rich>
                  <a:bodyPr vert="horz" rot="0" anchor="ctr"/>
                  <a:lstStyle/>
                  <a:p>
                    <a:pPr algn="ctr">
                      <a:defRPr/>
                    </a:pPr>
                    <a:r>
                      <a:rPr lang="en-US" cap="none" sz="1100" b="1" i="0" u="none" baseline="0">
                        <a:solidFill>
                          <a:srgbClr val="333333"/>
                        </a:solidFill>
                      </a:rPr>
                      <a:t>4</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'ataskaita_07_programa (2)'!$M$104:$M$106</c:f>
              <c:strCache/>
            </c:strRef>
          </c:cat>
          <c:val>
            <c:numRef>
              <c:f>'ataskaita_07_programa (2)'!$N$104:$N$106</c:f>
              <c:numCache/>
            </c:numRef>
          </c:val>
        </c:ser>
      </c:pie3DChart>
      <c:spPr>
        <a:noFill/>
        <a:ln>
          <a:noFill/>
        </a:ln>
      </c:spPr>
    </c:plotArea>
    <c:legend>
      <c:legendPos val="b"/>
      <c:layout>
        <c:manualLayout>
          <c:xMode val="edge"/>
          <c:yMode val="edge"/>
          <c:x val="0.124"/>
          <c:y val="0.80475"/>
          <c:w val="0.746"/>
          <c:h val="0.17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2F2F2"/>
    </a:solidFill>
    <a:ln w="3175">
      <a:solidFill>
        <a:srgbClr val="969696"/>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08 programos įvykdymas</a:t>
            </a:r>
          </a:p>
        </c:rich>
      </c:tx>
      <c:layout>
        <c:manualLayout>
          <c:xMode val="factor"/>
          <c:yMode val="factor"/>
          <c:x val="-0.002"/>
          <c:y val="-0.01075"/>
        </c:manualLayout>
      </c:layout>
      <c:spPr>
        <a:noFill/>
        <a:ln>
          <a:noFill/>
        </a:ln>
      </c:spPr>
    </c:title>
    <c:view3D>
      <c:rotX val="30"/>
      <c:hPercent val="100"/>
      <c:rotY val="0"/>
      <c:depthPercent val="100"/>
      <c:rAngAx val="1"/>
    </c:view3D>
    <c:plotArea>
      <c:layout>
        <c:manualLayout>
          <c:xMode val="edge"/>
          <c:yMode val="edge"/>
          <c:x val="0.0975"/>
          <c:y val="0.18125"/>
          <c:w val="0.83675"/>
          <c:h val="0.61375"/>
        </c:manualLayout>
      </c:layout>
      <c:pie3DChart>
        <c:varyColors val="1"/>
        <c:ser>
          <c:idx val="0"/>
          <c:order val="0"/>
          <c:spPr>
            <a:solidFill>
              <a:srgbClr val="5B9BD5"/>
            </a:solidFill>
            <a:ln w="12700">
              <a:solidFill>
                <a:srgbClr val="993300"/>
              </a:solid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C5E0B4"/>
              </a:solidFill>
              <a:ln w="25400">
                <a:solidFill>
                  <a:srgbClr val="993300"/>
                </a:solidFill>
              </a:ln>
            </c:spPr>
          </c:dPt>
          <c:dPt>
            <c:idx val="1"/>
            <c:spPr>
              <a:solidFill>
                <a:srgbClr val="FFF2CC"/>
              </a:solidFill>
              <a:ln w="25400">
                <a:solidFill>
                  <a:srgbClr val="993300"/>
                </a:solidFill>
              </a:ln>
            </c:spPr>
          </c:dPt>
          <c:dLbls>
            <c:numFmt formatCode="General" sourceLinked="1"/>
            <c:txPr>
              <a:bodyPr vert="horz" rot="0" anchor="ctr"/>
              <a:lstStyle/>
              <a:p>
                <a:pPr algn="ctr">
                  <a:defRPr lang="en-US" cap="none" sz="14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ataskaita_08_programa!$O$184:$O$185</c:f>
              <c:numCache/>
            </c:numRef>
          </c:val>
        </c:ser>
      </c:pie3DChart>
      <c:spPr>
        <a:noFill/>
        <a:ln>
          <a:noFill/>
        </a:ln>
      </c:spPr>
    </c:plotArea>
    <c:legend>
      <c:legendPos val="b"/>
      <c:layout>
        <c:manualLayout>
          <c:xMode val="edge"/>
          <c:yMode val="edge"/>
          <c:x val="0.4555"/>
          <c:y val="0.92925"/>
          <c:w val="0.08525"/>
          <c:h val="0.0542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2F2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5"/>
        </c:manualLayout>
      </c:layout>
      <c:spPr>
        <a:noFill/>
        <a:ln>
          <a:noFill/>
        </a:ln>
      </c:spPr>
      <c:txPr>
        <a:bodyPr vert="horz" rot="0"/>
        <a:lstStyle/>
        <a:p>
          <a:pPr>
            <a:defRPr lang="en-US" cap="none" sz="1400" b="0" i="0" u="none" baseline="0">
              <a:solidFill>
                <a:srgbClr val="333333"/>
              </a:solidFill>
            </a:defRPr>
          </a:pPr>
        </a:p>
      </c:txPr>
    </c:title>
    <c:view3D>
      <c:rotX val="30"/>
      <c:hPercent val="100"/>
      <c:rotY val="0"/>
      <c:depthPercent val="100"/>
      <c:rAngAx val="1"/>
    </c:view3D>
    <c:plotArea>
      <c:layout>
        <c:manualLayout>
          <c:xMode val="edge"/>
          <c:yMode val="edge"/>
          <c:x val="0.084"/>
          <c:y val="0.181"/>
          <c:w val="0.82925"/>
          <c:h val="0.65075"/>
        </c:manualLayout>
      </c:layout>
      <c:pie3DChart>
        <c:varyColors val="1"/>
        <c:ser>
          <c:idx val="0"/>
          <c:order val="0"/>
          <c:spPr>
            <a:solidFill>
              <a:srgbClr val="5B9BD5"/>
            </a:solidFill>
            <a:ln w="12700">
              <a:solidFill>
                <a:srgbClr val="993300"/>
              </a:solidFill>
            </a:ln>
          </c:spPr>
          <c:explosion val="49"/>
          <c:extLst>
            <c:ext xmlns:c14="http://schemas.microsoft.com/office/drawing/2007/8/2/chart" uri="{6F2FDCE9-48DA-4B69-8628-5D25D57E5C99}">
              <c14:invertSolidFillFmt>
                <c14:spPr>
                  <a:solidFill>
                    <a:srgbClr val="FFFFFF"/>
                  </a:solidFill>
                </c14:spPr>
              </c14:invertSolidFillFmt>
            </c:ext>
          </c:extLst>
          <c:dPt>
            <c:idx val="0"/>
            <c:explosion val="19"/>
            <c:spPr>
              <a:solidFill>
                <a:srgbClr val="E2F0D9"/>
              </a:solidFill>
              <a:ln w="25400">
                <a:solidFill>
                  <a:srgbClr val="993300"/>
                </a:solidFill>
              </a:ln>
            </c:spPr>
          </c:dPt>
          <c:dPt>
            <c:idx val="1"/>
            <c:explosion val="32"/>
            <c:spPr>
              <a:solidFill>
                <a:srgbClr val="FFF2CC"/>
              </a:solidFill>
              <a:ln w="25400">
                <a:solidFill>
                  <a:srgbClr val="993300"/>
                </a:solidFill>
              </a:ln>
            </c:spPr>
          </c:dPt>
          <c:dPt>
            <c:idx val="2"/>
            <c:spPr>
              <a:solidFill>
                <a:srgbClr val="F8CBAD"/>
              </a:solidFill>
              <a:ln w="25400">
                <a:solidFill>
                  <a:srgbClr val="993300"/>
                </a:solidFill>
              </a:ln>
            </c:spPr>
          </c:dPt>
          <c:dLbls>
            <c:numFmt formatCode="General" sourceLinked="1"/>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ataskaita_09_programa!$N$100:$N$102</c:f>
              <c:numCache/>
            </c:numRef>
          </c:val>
        </c:ser>
      </c:pie3DChart>
      <c:spPr>
        <a:noFill/>
        <a:ln>
          <a:noFill/>
        </a:ln>
      </c:spPr>
    </c:plotArea>
    <c:legend>
      <c:legendPos val="b"/>
      <c:layout>
        <c:manualLayout>
          <c:xMode val="edge"/>
          <c:yMode val="edge"/>
          <c:x val="0.431"/>
          <c:y val="0.92475"/>
          <c:w val="0.13375"/>
          <c:h val="0.057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2F2F2"/>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91</xdr:row>
      <xdr:rowOff>133350</xdr:rowOff>
    </xdr:from>
    <xdr:to>
      <xdr:col>14</xdr:col>
      <xdr:colOff>1828800</xdr:colOff>
      <xdr:row>115</xdr:row>
      <xdr:rowOff>104775</xdr:rowOff>
    </xdr:to>
    <xdr:graphicFrame>
      <xdr:nvGraphicFramePr>
        <xdr:cNvPr id="1" name="Diagrama 2"/>
        <xdr:cNvGraphicFramePr/>
      </xdr:nvGraphicFramePr>
      <xdr:xfrm>
        <a:off x="7324725" y="53397150"/>
        <a:ext cx="4410075" cy="38576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178</xdr:row>
      <xdr:rowOff>66675</xdr:rowOff>
    </xdr:from>
    <xdr:to>
      <xdr:col>13</xdr:col>
      <xdr:colOff>1400175</xdr:colOff>
      <xdr:row>194</xdr:row>
      <xdr:rowOff>9525</xdr:rowOff>
    </xdr:to>
    <xdr:graphicFrame>
      <xdr:nvGraphicFramePr>
        <xdr:cNvPr id="1" name="Diagrama 1"/>
        <xdr:cNvGraphicFramePr/>
      </xdr:nvGraphicFramePr>
      <xdr:xfrm>
        <a:off x="6648450" y="86877525"/>
        <a:ext cx="4905375" cy="34480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161</xdr:row>
      <xdr:rowOff>257175</xdr:rowOff>
    </xdr:from>
    <xdr:to>
      <xdr:col>14</xdr:col>
      <xdr:colOff>1733550</xdr:colOff>
      <xdr:row>178</xdr:row>
      <xdr:rowOff>104775</xdr:rowOff>
    </xdr:to>
    <xdr:graphicFrame>
      <xdr:nvGraphicFramePr>
        <xdr:cNvPr id="1" name="Diagrama 2"/>
        <xdr:cNvGraphicFramePr/>
      </xdr:nvGraphicFramePr>
      <xdr:xfrm>
        <a:off x="7086600" y="72675750"/>
        <a:ext cx="4581525"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111</xdr:row>
      <xdr:rowOff>104775</xdr:rowOff>
    </xdr:from>
    <xdr:to>
      <xdr:col>13</xdr:col>
      <xdr:colOff>2190750</xdr:colOff>
      <xdr:row>128</xdr:row>
      <xdr:rowOff>76200</xdr:rowOff>
    </xdr:to>
    <xdr:graphicFrame>
      <xdr:nvGraphicFramePr>
        <xdr:cNvPr id="1" name="Diagrama 3"/>
        <xdr:cNvGraphicFramePr/>
      </xdr:nvGraphicFramePr>
      <xdr:xfrm>
        <a:off x="7553325" y="58988325"/>
        <a:ext cx="509587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790575</xdr:colOff>
      <xdr:row>138</xdr:row>
      <xdr:rowOff>114300</xdr:rowOff>
    </xdr:from>
    <xdr:to>
      <xdr:col>15</xdr:col>
      <xdr:colOff>1419225</xdr:colOff>
      <xdr:row>150</xdr:row>
      <xdr:rowOff>152400</xdr:rowOff>
    </xdr:to>
    <xdr:graphicFrame>
      <xdr:nvGraphicFramePr>
        <xdr:cNvPr id="1" name="Diagrama 1"/>
        <xdr:cNvGraphicFramePr/>
      </xdr:nvGraphicFramePr>
      <xdr:xfrm>
        <a:off x="5934075" y="109299375"/>
        <a:ext cx="3962400"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186</xdr:row>
      <xdr:rowOff>76200</xdr:rowOff>
    </xdr:from>
    <xdr:to>
      <xdr:col>16</xdr:col>
      <xdr:colOff>1638300</xdr:colOff>
      <xdr:row>206</xdr:row>
      <xdr:rowOff>95250</xdr:rowOff>
    </xdr:to>
    <xdr:graphicFrame>
      <xdr:nvGraphicFramePr>
        <xdr:cNvPr id="1" name="Diagrama 1"/>
        <xdr:cNvGraphicFramePr/>
      </xdr:nvGraphicFramePr>
      <xdr:xfrm>
        <a:off x="5953125" y="79143225"/>
        <a:ext cx="5915025" cy="3829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581025</xdr:colOff>
      <xdr:row>79</xdr:row>
      <xdr:rowOff>76200</xdr:rowOff>
    </xdr:from>
    <xdr:to>
      <xdr:col>14</xdr:col>
      <xdr:colOff>895350</xdr:colOff>
      <xdr:row>102</xdr:row>
      <xdr:rowOff>38100</xdr:rowOff>
    </xdr:to>
    <xdr:graphicFrame>
      <xdr:nvGraphicFramePr>
        <xdr:cNvPr id="1" name="Diagrama 1"/>
        <xdr:cNvGraphicFramePr/>
      </xdr:nvGraphicFramePr>
      <xdr:xfrm>
        <a:off x="7658100" y="44481750"/>
        <a:ext cx="2143125" cy="3686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64</xdr:row>
      <xdr:rowOff>38100</xdr:rowOff>
    </xdr:from>
    <xdr:to>
      <xdr:col>17</xdr:col>
      <xdr:colOff>1743075</xdr:colOff>
      <xdr:row>82</xdr:row>
      <xdr:rowOff>104775</xdr:rowOff>
    </xdr:to>
    <xdr:graphicFrame>
      <xdr:nvGraphicFramePr>
        <xdr:cNvPr id="1" name="Diagrama 2"/>
        <xdr:cNvGraphicFramePr/>
      </xdr:nvGraphicFramePr>
      <xdr:xfrm>
        <a:off x="6076950" y="31984950"/>
        <a:ext cx="5419725" cy="3324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108</xdr:row>
      <xdr:rowOff>19050</xdr:rowOff>
    </xdr:from>
    <xdr:to>
      <xdr:col>13</xdr:col>
      <xdr:colOff>2581275</xdr:colOff>
      <xdr:row>127</xdr:row>
      <xdr:rowOff>133350</xdr:rowOff>
    </xdr:to>
    <xdr:graphicFrame>
      <xdr:nvGraphicFramePr>
        <xdr:cNvPr id="1" name="Diagrama 1"/>
        <xdr:cNvGraphicFramePr/>
      </xdr:nvGraphicFramePr>
      <xdr:xfrm>
        <a:off x="6762750" y="65408175"/>
        <a:ext cx="4924425" cy="3305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188</xdr:row>
      <xdr:rowOff>19050</xdr:rowOff>
    </xdr:from>
    <xdr:to>
      <xdr:col>14</xdr:col>
      <xdr:colOff>1943100</xdr:colOff>
      <xdr:row>205</xdr:row>
      <xdr:rowOff>38100</xdr:rowOff>
    </xdr:to>
    <xdr:graphicFrame>
      <xdr:nvGraphicFramePr>
        <xdr:cNvPr id="1" name="Diagrama 5"/>
        <xdr:cNvGraphicFramePr/>
      </xdr:nvGraphicFramePr>
      <xdr:xfrm>
        <a:off x="6886575" y="111547275"/>
        <a:ext cx="489585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923925</xdr:colOff>
      <xdr:row>105</xdr:row>
      <xdr:rowOff>161925</xdr:rowOff>
    </xdr:from>
    <xdr:to>
      <xdr:col>13</xdr:col>
      <xdr:colOff>1552575</xdr:colOff>
      <xdr:row>122</xdr:row>
      <xdr:rowOff>133350</xdr:rowOff>
    </xdr:to>
    <xdr:graphicFrame>
      <xdr:nvGraphicFramePr>
        <xdr:cNvPr id="1" name="Diagrama 1"/>
        <xdr:cNvGraphicFramePr/>
      </xdr:nvGraphicFramePr>
      <xdr:xfrm>
        <a:off x="6477000" y="53311425"/>
        <a:ext cx="457200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5:Q162"/>
  <sheetViews>
    <sheetView zoomScale="118" zoomScaleNormal="118" zoomScalePageLayoutView="0" workbookViewId="0" topLeftCell="F140">
      <selection activeCell="H112" sqref="H112"/>
    </sheetView>
  </sheetViews>
  <sheetFormatPr defaultColWidth="9.140625" defaultRowHeight="12.75"/>
  <cols>
    <col min="7" max="7" width="12.421875" style="0" customWidth="1"/>
    <col min="8" max="8" width="14.140625" style="0" customWidth="1"/>
    <col min="9" max="9" width="14.57421875" style="0" customWidth="1"/>
    <col min="10" max="10" width="15.7109375" style="0" customWidth="1"/>
  </cols>
  <sheetData>
    <row r="5" spans="7:10" ht="15">
      <c r="G5" s="1817"/>
      <c r="H5" s="1817"/>
      <c r="I5" s="1817"/>
      <c r="J5" s="1817"/>
    </row>
    <row r="6" spans="7:10" ht="93" customHeight="1">
      <c r="G6" s="1410" t="s">
        <v>1689</v>
      </c>
      <c r="H6" s="1409" t="s">
        <v>589</v>
      </c>
      <c r="I6" s="1409" t="s">
        <v>590</v>
      </c>
      <c r="J6" s="1409" t="s">
        <v>591</v>
      </c>
    </row>
    <row r="7" spans="7:10" ht="40.5" customHeight="1">
      <c r="G7" s="1808" t="s">
        <v>1715</v>
      </c>
      <c r="H7" s="1809"/>
      <c r="I7" s="1809"/>
      <c r="J7" s="1810"/>
    </row>
    <row r="8" spans="7:10" ht="28.5" customHeight="1">
      <c r="G8" s="1806" t="s">
        <v>1676</v>
      </c>
      <c r="H8" s="1806"/>
      <c r="I8" s="1806"/>
      <c r="J8" s="1806"/>
    </row>
    <row r="9" spans="7:17" ht="31.5" customHeight="1">
      <c r="G9" s="1431" t="s">
        <v>15</v>
      </c>
      <c r="H9" s="1421">
        <v>3668.4</v>
      </c>
      <c r="I9" s="1421">
        <v>3704.1</v>
      </c>
      <c r="J9" s="1421">
        <v>3557.2</v>
      </c>
      <c r="Q9" s="55"/>
    </row>
    <row r="10" spans="7:17" ht="26.25" customHeight="1">
      <c r="G10" s="1432" t="s">
        <v>318</v>
      </c>
      <c r="H10" s="1421">
        <v>1663.1</v>
      </c>
      <c r="I10" s="1421">
        <v>1480.6</v>
      </c>
      <c r="J10" s="1421">
        <v>722.1</v>
      </c>
      <c r="Q10" s="55"/>
    </row>
    <row r="11" spans="7:17" ht="18" customHeight="1">
      <c r="G11" s="1431" t="s">
        <v>36</v>
      </c>
      <c r="H11" s="1421">
        <v>289.6</v>
      </c>
      <c r="I11" s="1421">
        <v>289.6</v>
      </c>
      <c r="J11" s="1421">
        <v>0</v>
      </c>
      <c r="Q11" s="55"/>
    </row>
    <row r="12" spans="7:17" ht="29.25" customHeight="1">
      <c r="G12" s="1431" t="s">
        <v>35</v>
      </c>
      <c r="H12" s="1421">
        <v>1110</v>
      </c>
      <c r="I12" s="1421">
        <v>1110</v>
      </c>
      <c r="J12" s="1421">
        <v>990.4</v>
      </c>
      <c r="Q12" s="55"/>
    </row>
    <row r="13" spans="7:17" ht="24" customHeight="1">
      <c r="G13" s="1431" t="s">
        <v>28</v>
      </c>
      <c r="H13" s="1421">
        <v>65.4</v>
      </c>
      <c r="I13" s="1421">
        <v>150.9</v>
      </c>
      <c r="J13" s="1421">
        <v>120.5</v>
      </c>
      <c r="Q13" s="55"/>
    </row>
    <row r="14" spans="7:17" ht="24.75" customHeight="1">
      <c r="G14" s="1431" t="s">
        <v>249</v>
      </c>
      <c r="H14" s="1421"/>
      <c r="I14" s="1421">
        <v>68.5</v>
      </c>
      <c r="J14" s="1421"/>
      <c r="Q14" s="55"/>
    </row>
    <row r="15" spans="7:17" ht="24" customHeight="1">
      <c r="G15" s="1431" t="s">
        <v>34</v>
      </c>
      <c r="H15" s="1421">
        <v>585</v>
      </c>
      <c r="I15" s="1421">
        <v>661</v>
      </c>
      <c r="J15" s="1421">
        <v>661</v>
      </c>
      <c r="Q15" s="55"/>
    </row>
    <row r="16" spans="7:17" ht="27.75" customHeight="1">
      <c r="G16" s="1432" t="s">
        <v>493</v>
      </c>
      <c r="H16" s="1411">
        <v>67.1</v>
      </c>
      <c r="I16" s="1411">
        <v>67.1</v>
      </c>
      <c r="J16" s="1411">
        <v>67.1</v>
      </c>
      <c r="Q16" s="55"/>
    </row>
    <row r="17" spans="7:17" ht="27.75" customHeight="1">
      <c r="G17" s="1412" t="s">
        <v>209</v>
      </c>
      <c r="H17" s="1413">
        <f>SUM(H9:H16)</f>
        <v>7448.6</v>
      </c>
      <c r="I17" s="1413">
        <f>SUM(I9:I16)</f>
        <v>7531.8</v>
      </c>
      <c r="J17" s="1413">
        <f>SUM(J9:J16)</f>
        <v>6118.3</v>
      </c>
      <c r="Q17" s="55"/>
    </row>
    <row r="18" spans="7:10" ht="28.5" customHeight="1">
      <c r="G18" s="1806" t="s">
        <v>1677</v>
      </c>
      <c r="H18" s="1807"/>
      <c r="I18" s="1807"/>
      <c r="J18" s="1807"/>
    </row>
    <row r="19" spans="2:14" ht="18.75">
      <c r="B19" s="39"/>
      <c r="C19" s="39"/>
      <c r="D19" s="39"/>
      <c r="E19" s="39"/>
      <c r="F19" s="1407"/>
      <c r="G19" s="1431" t="s">
        <v>15</v>
      </c>
      <c r="H19" s="1414">
        <v>5687</v>
      </c>
      <c r="I19" s="1414">
        <v>6011</v>
      </c>
      <c r="J19" s="1423">
        <v>5006.1</v>
      </c>
      <c r="K19" s="39"/>
      <c r="L19" s="39"/>
      <c r="M19" s="39"/>
      <c r="N19" s="39"/>
    </row>
    <row r="20" spans="6:10" ht="18.75">
      <c r="F20" s="1407"/>
      <c r="G20" s="1431" t="s">
        <v>318</v>
      </c>
      <c r="H20" s="1411">
        <v>729.1</v>
      </c>
      <c r="I20" s="1411">
        <v>729.1</v>
      </c>
      <c r="J20" s="1423">
        <v>723.1</v>
      </c>
    </row>
    <row r="21" spans="6:10" ht="18.75">
      <c r="F21" s="1407"/>
      <c r="G21" s="1431" t="s">
        <v>28</v>
      </c>
      <c r="H21" s="1411">
        <v>371.1</v>
      </c>
      <c r="I21" s="1411">
        <v>385.3</v>
      </c>
      <c r="J21" s="1423">
        <v>345.3</v>
      </c>
    </row>
    <row r="22" spans="6:10" ht="18.75">
      <c r="F22" s="1407"/>
      <c r="G22" s="1431" t="s">
        <v>249</v>
      </c>
      <c r="H22" s="1411"/>
      <c r="I22" s="1411"/>
      <c r="J22" s="1423"/>
    </row>
    <row r="23" spans="6:10" ht="18.75">
      <c r="F23" s="1407"/>
      <c r="G23" s="1431" t="s">
        <v>29</v>
      </c>
      <c r="H23" s="1411">
        <v>147.5</v>
      </c>
      <c r="I23" s="1411">
        <v>21</v>
      </c>
      <c r="J23" s="1423"/>
    </row>
    <row r="24" spans="6:10" ht="18.75">
      <c r="F24" s="1407"/>
      <c r="G24" s="1431" t="s">
        <v>36</v>
      </c>
      <c r="H24" s="1411"/>
      <c r="I24" s="1411"/>
      <c r="J24" s="1423"/>
    </row>
    <row r="25" spans="6:10" ht="18.75">
      <c r="F25" s="1407"/>
      <c r="G25" s="1431" t="s">
        <v>58</v>
      </c>
      <c r="H25" s="1411">
        <v>315</v>
      </c>
      <c r="I25" s="1411">
        <v>15</v>
      </c>
      <c r="J25" s="1423">
        <v>15</v>
      </c>
    </row>
    <row r="26" spans="6:10" ht="18.75">
      <c r="F26" s="1407"/>
      <c r="G26" s="1431" t="s">
        <v>493</v>
      </c>
      <c r="H26" s="1411"/>
      <c r="I26" s="1411">
        <v>72.1</v>
      </c>
      <c r="J26" s="1423">
        <v>72.1</v>
      </c>
    </row>
    <row r="27" spans="6:10" ht="18.75">
      <c r="F27" s="1408"/>
      <c r="G27" s="1415" t="s">
        <v>209</v>
      </c>
      <c r="H27" s="1413">
        <f>SUM(H19:H26)</f>
        <v>7249.700000000001</v>
      </c>
      <c r="I27" s="1413">
        <f>SUM(I19:I26)</f>
        <v>7233.500000000001</v>
      </c>
      <c r="J27" s="1413">
        <f>SUM(J19:J26)</f>
        <v>6161.600000000001</v>
      </c>
    </row>
    <row r="28" spans="7:10" ht="15.75" customHeight="1">
      <c r="G28" s="1804" t="s">
        <v>1678</v>
      </c>
      <c r="H28" s="1805"/>
      <c r="I28" s="1805"/>
      <c r="J28" s="1805"/>
    </row>
    <row r="29" spans="7:10" ht="18.75">
      <c r="G29" s="1431" t="s">
        <v>15</v>
      </c>
      <c r="H29" s="1411">
        <v>23889</v>
      </c>
      <c r="I29" s="1411">
        <v>23175.7</v>
      </c>
      <c r="J29" s="1411">
        <v>22572.3</v>
      </c>
    </row>
    <row r="30" spans="7:10" ht="18.75">
      <c r="G30" s="1431" t="s">
        <v>318</v>
      </c>
      <c r="H30" s="1411">
        <v>1297.3</v>
      </c>
      <c r="I30" s="1411">
        <v>1122.7</v>
      </c>
      <c r="J30" s="1411">
        <v>1102.4</v>
      </c>
    </row>
    <row r="31" spans="7:10" ht="18.75">
      <c r="G31" s="1431" t="s">
        <v>402</v>
      </c>
      <c r="H31" s="1411"/>
      <c r="I31" s="1411">
        <v>477</v>
      </c>
      <c r="J31" s="1411">
        <v>477</v>
      </c>
    </row>
    <row r="32" spans="7:10" ht="18.75">
      <c r="G32" s="1431" t="s">
        <v>28</v>
      </c>
      <c r="H32" s="1411">
        <v>3350.5</v>
      </c>
      <c r="I32" s="1411">
        <v>3447.8</v>
      </c>
      <c r="J32" s="1411">
        <v>3179.6</v>
      </c>
    </row>
    <row r="33" spans="7:10" ht="18.75">
      <c r="G33" s="1431" t="s">
        <v>249</v>
      </c>
      <c r="H33" s="1411">
        <v>344.9</v>
      </c>
      <c r="I33" s="1411">
        <v>344.9</v>
      </c>
      <c r="J33" s="1411">
        <v>327</v>
      </c>
    </row>
    <row r="34" spans="7:10" ht="18.75">
      <c r="G34" s="1431" t="s">
        <v>344</v>
      </c>
      <c r="H34" s="1411">
        <v>28075.9</v>
      </c>
      <c r="I34" s="1411">
        <v>25287.1</v>
      </c>
      <c r="J34" s="1411">
        <v>28893.9</v>
      </c>
    </row>
    <row r="35" spans="7:10" ht="18.75">
      <c r="G35" s="1431" t="s">
        <v>416</v>
      </c>
      <c r="H35" s="1411"/>
      <c r="I35" s="1411">
        <v>3787</v>
      </c>
      <c r="J35" s="1411">
        <v>123.2</v>
      </c>
    </row>
    <row r="36" spans="7:10" ht="18.75">
      <c r="G36" s="1431" t="s">
        <v>259</v>
      </c>
      <c r="H36" s="1411">
        <v>1434</v>
      </c>
      <c r="I36" s="1411">
        <v>1434</v>
      </c>
      <c r="J36" s="1411">
        <v>1181.8</v>
      </c>
    </row>
    <row r="37" spans="7:10" ht="18.75">
      <c r="G37" s="1431" t="s">
        <v>36</v>
      </c>
      <c r="H37" s="1411">
        <v>2965.7</v>
      </c>
      <c r="I37" s="1411">
        <v>2950.7</v>
      </c>
      <c r="J37" s="1411">
        <v>332.9</v>
      </c>
    </row>
    <row r="38" spans="7:10" ht="18.75">
      <c r="G38" s="1431" t="s">
        <v>1171</v>
      </c>
      <c r="H38" s="1411"/>
      <c r="I38" s="1411"/>
      <c r="J38" s="1411"/>
    </row>
    <row r="39" spans="7:10" ht="18.75">
      <c r="G39" s="1431" t="s">
        <v>58</v>
      </c>
      <c r="H39" s="1411"/>
      <c r="I39" s="1411">
        <v>382.9</v>
      </c>
      <c r="J39" s="1411">
        <v>59.9</v>
      </c>
    </row>
    <row r="40" spans="7:10" ht="18.75">
      <c r="G40" s="1412" t="s">
        <v>209</v>
      </c>
      <c r="H40" s="1412">
        <f>SUM(H29:H39)</f>
        <v>61357.3</v>
      </c>
      <c r="I40" s="1413">
        <f>SUM(I29:I39)</f>
        <v>62409.799999999996</v>
      </c>
      <c r="J40" s="1412">
        <f>SUM(J29:J39)</f>
        <v>58250</v>
      </c>
    </row>
    <row r="41" spans="7:10" ht="24.75" customHeight="1">
      <c r="G41" s="1806" t="s">
        <v>1679</v>
      </c>
      <c r="H41" s="1806"/>
      <c r="I41" s="1806"/>
      <c r="J41" s="1806"/>
    </row>
    <row r="42" spans="7:10" ht="18.75">
      <c r="G42" s="1433" t="s">
        <v>15</v>
      </c>
      <c r="H42" s="1423">
        <v>1508.4</v>
      </c>
      <c r="I42" s="1423">
        <v>1539</v>
      </c>
      <c r="J42" s="1423">
        <v>1469.4</v>
      </c>
    </row>
    <row r="43" spans="7:10" ht="18.75">
      <c r="G43" s="1433" t="s">
        <v>318</v>
      </c>
      <c r="H43" s="1423">
        <v>16.4</v>
      </c>
      <c r="I43" s="1423">
        <v>16.4</v>
      </c>
      <c r="J43" s="1423">
        <v>16.4</v>
      </c>
    </row>
    <row r="44" spans="7:10" ht="18.75">
      <c r="G44" s="1433" t="s">
        <v>28</v>
      </c>
      <c r="H44" s="1423">
        <v>8.7</v>
      </c>
      <c r="I44" s="1423">
        <v>8.7</v>
      </c>
      <c r="J44" s="1423">
        <v>6.7</v>
      </c>
    </row>
    <row r="45" spans="7:10" ht="18.75">
      <c r="G45" s="1433" t="s">
        <v>249</v>
      </c>
      <c r="H45" s="1423"/>
      <c r="I45" s="1423"/>
      <c r="J45" s="1423"/>
    </row>
    <row r="46" spans="7:10" ht="18.75">
      <c r="G46" s="1433" t="s">
        <v>29</v>
      </c>
      <c r="H46" s="1423">
        <v>11</v>
      </c>
      <c r="I46" s="1423">
        <v>1</v>
      </c>
      <c r="J46" s="1423">
        <v>0</v>
      </c>
    </row>
    <row r="47" spans="7:10" ht="18.75">
      <c r="G47" s="1433" t="s">
        <v>493</v>
      </c>
      <c r="H47" s="1423"/>
      <c r="I47" s="1423">
        <v>10</v>
      </c>
      <c r="J47" s="1423">
        <v>3.1</v>
      </c>
    </row>
    <row r="48" spans="7:10" ht="18.75">
      <c r="G48" s="1433" t="s">
        <v>344</v>
      </c>
      <c r="H48" s="1423">
        <v>58.2</v>
      </c>
      <c r="I48" s="1423">
        <v>69.5</v>
      </c>
      <c r="J48" s="1423">
        <v>69.5</v>
      </c>
    </row>
    <row r="49" spans="7:10" ht="18.75">
      <c r="G49" s="1433" t="s">
        <v>350</v>
      </c>
      <c r="H49" s="1423">
        <v>390.1</v>
      </c>
      <c r="I49" s="1423">
        <v>390.1</v>
      </c>
      <c r="J49" s="1423">
        <v>390.1</v>
      </c>
    </row>
    <row r="50" spans="7:10" ht="18.75">
      <c r="G50" s="1433" t="s">
        <v>36</v>
      </c>
      <c r="H50" s="1423">
        <v>76</v>
      </c>
      <c r="I50" s="1423">
        <v>6</v>
      </c>
      <c r="J50" s="1423"/>
    </row>
    <row r="51" spans="7:10" ht="18.75">
      <c r="G51" s="1433" t="s">
        <v>1722</v>
      </c>
      <c r="H51" s="1423"/>
      <c r="I51" s="1423">
        <v>70</v>
      </c>
      <c r="J51" s="1423">
        <v>26.9</v>
      </c>
    </row>
    <row r="52" spans="7:10" ht="18.75">
      <c r="G52" s="1415" t="s">
        <v>209</v>
      </c>
      <c r="H52" s="1422">
        <f>SUM(H42:H50)</f>
        <v>2068.8</v>
      </c>
      <c r="I52" s="1422">
        <f>SUM(I42:I51)</f>
        <v>2110.7000000000003</v>
      </c>
      <c r="J52" s="1422">
        <f>SUM(J42:J51)</f>
        <v>1982.1000000000004</v>
      </c>
    </row>
    <row r="53" spans="7:10" ht="21.75" customHeight="1">
      <c r="G53" s="1807" t="s">
        <v>1680</v>
      </c>
      <c r="H53" s="1807"/>
      <c r="I53" s="1807"/>
      <c r="J53" s="1807"/>
    </row>
    <row r="54" spans="7:10" ht="18.75">
      <c r="G54" s="1431" t="s">
        <v>15</v>
      </c>
      <c r="H54" s="1411">
        <v>10013.3</v>
      </c>
      <c r="I54" s="1411">
        <v>9278.2</v>
      </c>
      <c r="J54" s="1411">
        <v>8012</v>
      </c>
    </row>
    <row r="55" spans="7:10" ht="18.75">
      <c r="G55" s="1432" t="s">
        <v>318</v>
      </c>
      <c r="H55" s="1411">
        <v>1039.5</v>
      </c>
      <c r="I55" s="1411">
        <v>1140.9</v>
      </c>
      <c r="J55" s="1411">
        <v>1051.7</v>
      </c>
    </row>
    <row r="56" spans="7:10" ht="18.75">
      <c r="G56" s="1431" t="s">
        <v>416</v>
      </c>
      <c r="H56" s="1411">
        <v>71</v>
      </c>
      <c r="I56" s="1411">
        <v>22.2</v>
      </c>
      <c r="J56" s="1411">
        <v>22.2</v>
      </c>
    </row>
    <row r="57" spans="7:10" ht="18.75">
      <c r="G57" s="1431" t="s">
        <v>350</v>
      </c>
      <c r="H57" s="1411">
        <v>2193.4</v>
      </c>
      <c r="I57" s="1411">
        <v>2374.9</v>
      </c>
      <c r="J57" s="1411">
        <v>2286</v>
      </c>
    </row>
    <row r="58" spans="7:10" ht="18.75">
      <c r="G58" s="1432" t="s">
        <v>493</v>
      </c>
      <c r="H58" s="1411">
        <v>21106.2</v>
      </c>
      <c r="I58" s="1411">
        <v>20116</v>
      </c>
      <c r="J58" s="1411">
        <v>19243.1</v>
      </c>
    </row>
    <row r="59" spans="7:10" ht="18.75">
      <c r="G59" s="1431" t="s">
        <v>28</v>
      </c>
      <c r="H59" s="1411">
        <v>344.5</v>
      </c>
      <c r="I59" s="1411">
        <v>395</v>
      </c>
      <c r="J59" s="1411">
        <v>394.9</v>
      </c>
    </row>
    <row r="60" spans="7:10" ht="18.75">
      <c r="G60" s="1432" t="s">
        <v>249</v>
      </c>
      <c r="H60" s="1411">
        <v>0</v>
      </c>
      <c r="I60" s="1411">
        <v>123.3</v>
      </c>
      <c r="J60" s="1411">
        <v>123.3</v>
      </c>
    </row>
    <row r="61" spans="7:10" ht="18.75">
      <c r="G61" s="1431" t="s">
        <v>35</v>
      </c>
      <c r="H61" s="1411"/>
      <c r="I61" s="1411">
        <v>396</v>
      </c>
      <c r="J61" s="1411">
        <v>396</v>
      </c>
    </row>
    <row r="62" spans="7:10" ht="18.75">
      <c r="G62" s="1431" t="s">
        <v>36</v>
      </c>
      <c r="H62" s="1411">
        <v>1675.4</v>
      </c>
      <c r="I62" s="1411">
        <v>1675.4</v>
      </c>
      <c r="J62" s="1411">
        <v>686.1</v>
      </c>
    </row>
    <row r="63" spans="7:10" ht="18.75">
      <c r="G63" s="1432" t="s">
        <v>1171</v>
      </c>
      <c r="H63" s="1411">
        <v>0</v>
      </c>
      <c r="I63" s="1411">
        <v>62.5</v>
      </c>
      <c r="J63" s="1411">
        <v>62.5</v>
      </c>
    </row>
    <row r="64" spans="7:10" ht="18.75">
      <c r="G64" s="1432" t="s">
        <v>58</v>
      </c>
      <c r="H64" s="1411"/>
      <c r="I64" s="1411">
        <v>73</v>
      </c>
      <c r="J64" s="1411">
        <v>73</v>
      </c>
    </row>
    <row r="65" spans="7:10" ht="18.75">
      <c r="G65" s="1412" t="s">
        <v>40</v>
      </c>
      <c r="H65" s="1412">
        <f>SUM(H54:H64)</f>
        <v>36443.3</v>
      </c>
      <c r="I65" s="1412">
        <f>SUM(I54:I64)</f>
        <v>35657.4</v>
      </c>
      <c r="J65" s="1412">
        <f>SUM(J54:J64)</f>
        <v>32350.8</v>
      </c>
    </row>
    <row r="66" spans="7:10" ht="37.5">
      <c r="G66" s="1418" t="s">
        <v>1681</v>
      </c>
      <c r="H66" s="1574">
        <f>SUM(H17+H27+H40+H52+H65)</f>
        <v>114567.70000000001</v>
      </c>
      <c r="I66" s="1574">
        <f>SUM(I17+I27+I40+I52+I65)</f>
        <v>114943.19999999998</v>
      </c>
      <c r="J66" s="1574">
        <f>SUM(J17+J27+J40+J52+J65)</f>
        <v>104862.8</v>
      </c>
    </row>
    <row r="67" spans="7:10" ht="18.75">
      <c r="G67" s="1431" t="s">
        <v>15</v>
      </c>
      <c r="H67" s="1414">
        <f aca="true" t="shared" si="0" ref="H67:J68">SUM(H9+H19+H29+H42+H54)</f>
        <v>44766.100000000006</v>
      </c>
      <c r="I67" s="1414">
        <f t="shared" si="0"/>
        <v>43708</v>
      </c>
      <c r="J67" s="1414">
        <f t="shared" si="0"/>
        <v>40617</v>
      </c>
    </row>
    <row r="68" spans="7:10" ht="18.75">
      <c r="G68" s="1432" t="s">
        <v>318</v>
      </c>
      <c r="H68" s="1414">
        <f t="shared" si="0"/>
        <v>4745.4</v>
      </c>
      <c r="I68" s="1414">
        <f t="shared" si="0"/>
        <v>4489.7</v>
      </c>
      <c r="J68" s="1414">
        <f t="shared" si="0"/>
        <v>3615.7000000000007</v>
      </c>
    </row>
    <row r="69" spans="7:10" ht="18.75">
      <c r="G69" s="1432" t="s">
        <v>29</v>
      </c>
      <c r="H69" s="1414">
        <f>SUM(H23+H46)</f>
        <v>158.5</v>
      </c>
      <c r="I69" s="1414">
        <f>SUM(I23+I46)</f>
        <v>22</v>
      </c>
      <c r="J69" s="1414">
        <f>SUM(J23+J46)</f>
        <v>0</v>
      </c>
    </row>
    <row r="70" spans="7:10" ht="18.75">
      <c r="G70" s="1431" t="s">
        <v>416</v>
      </c>
      <c r="H70" s="1425">
        <f>SUM(H35+H56)</f>
        <v>71</v>
      </c>
      <c r="I70" s="1425">
        <f>SUM(I35+I56)</f>
        <v>3809.2</v>
      </c>
      <c r="J70" s="1425">
        <f>SUM(J35+J56)</f>
        <v>145.4</v>
      </c>
    </row>
    <row r="71" spans="7:10" ht="18.75">
      <c r="G71" s="1431" t="s">
        <v>350</v>
      </c>
      <c r="H71" s="1425">
        <f>SUM(H49+H57)</f>
        <v>2583.5</v>
      </c>
      <c r="I71" s="1425">
        <f>SUM(I49+I57)</f>
        <v>2765</v>
      </c>
      <c r="J71" s="1425">
        <f>SUM(J49+J57)</f>
        <v>2676.1</v>
      </c>
    </row>
    <row r="72" spans="7:10" ht="18.75">
      <c r="G72" s="1431" t="s">
        <v>344</v>
      </c>
      <c r="H72" s="1425">
        <f>SUM(H34+H48)</f>
        <v>28134.100000000002</v>
      </c>
      <c r="I72" s="1425">
        <f>SUM(I34+I48)</f>
        <v>25356.6</v>
      </c>
      <c r="J72" s="1425">
        <f>SUM(J34+J48)</f>
        <v>28963.4</v>
      </c>
    </row>
    <row r="73" spans="7:10" ht="18.75">
      <c r="G73" s="1431" t="s">
        <v>34</v>
      </c>
      <c r="H73" s="1414">
        <f>SUM(H15+H36)</f>
        <v>2019</v>
      </c>
      <c r="I73" s="1414">
        <f>SUM(I15+I36)</f>
        <v>2095</v>
      </c>
      <c r="J73" s="1414">
        <f>SUM(J15+J36)</f>
        <v>1842.8</v>
      </c>
    </row>
    <row r="74" spans="7:10" ht="18.75">
      <c r="G74" s="1432" t="s">
        <v>493</v>
      </c>
      <c r="H74" s="1414">
        <f>SUM(H16+H26+H58)</f>
        <v>21173.3</v>
      </c>
      <c r="I74" s="1414">
        <f>SUM(I16+I26+I58)</f>
        <v>20255.2</v>
      </c>
      <c r="J74" s="1414">
        <f>SUM(J16+J26+J58)</f>
        <v>19382.3</v>
      </c>
    </row>
    <row r="75" spans="7:10" ht="18.75">
      <c r="G75" s="1431" t="s">
        <v>28</v>
      </c>
      <c r="H75" s="1414">
        <f aca="true" t="shared" si="1" ref="H75:J76">SUM(H13+H21+H32+H44+H59)</f>
        <v>4140.2</v>
      </c>
      <c r="I75" s="1414">
        <f t="shared" si="1"/>
        <v>4387.7</v>
      </c>
      <c r="J75" s="1414">
        <f t="shared" si="1"/>
        <v>4047</v>
      </c>
    </row>
    <row r="76" spans="7:10" ht="18.75">
      <c r="G76" s="1432" t="s">
        <v>249</v>
      </c>
      <c r="H76" s="1414">
        <f t="shared" si="1"/>
        <v>344.9</v>
      </c>
      <c r="I76" s="1414">
        <f t="shared" si="1"/>
        <v>536.6999999999999</v>
      </c>
      <c r="J76" s="1414">
        <f t="shared" si="1"/>
        <v>450.3</v>
      </c>
    </row>
    <row r="77" spans="7:10" ht="18.75">
      <c r="G77" s="1431" t="s">
        <v>35</v>
      </c>
      <c r="H77" s="1414">
        <f>SUM(H12+H31+H61)</f>
        <v>1110</v>
      </c>
      <c r="I77" s="1414">
        <f>SUM(I12+I31+I61)</f>
        <v>1983</v>
      </c>
      <c r="J77" s="1414">
        <f>SUM(J12+J31+J61)</f>
        <v>1863.4</v>
      </c>
    </row>
    <row r="78" spans="7:10" ht="18.75">
      <c r="G78" s="1431" t="s">
        <v>36</v>
      </c>
      <c r="H78" s="1414">
        <f>SUM(H11+H24+H37+H50+H62)</f>
        <v>5006.7</v>
      </c>
      <c r="I78" s="1414">
        <f>SUM(I11+I24+I37+I50+I62)</f>
        <v>4921.7</v>
      </c>
      <c r="J78" s="1414">
        <f>SUM(J11+J24+J37+J50+J62)</f>
        <v>1019</v>
      </c>
    </row>
    <row r="79" spans="7:10" ht="18.75">
      <c r="G79" s="1432" t="s">
        <v>1171</v>
      </c>
      <c r="H79" s="1425">
        <f>SUM(H38+H63)</f>
        <v>0</v>
      </c>
      <c r="I79" s="1425">
        <f>SUM(I38+I63)</f>
        <v>62.5</v>
      </c>
      <c r="J79" s="1425">
        <f>SUM(J38+J63)</f>
        <v>62.5</v>
      </c>
    </row>
    <row r="80" spans="7:10" ht="18.75">
      <c r="G80" s="1432" t="s">
        <v>58</v>
      </c>
      <c r="H80" s="1414">
        <f>SUM(H25+H39+H64)</f>
        <v>315</v>
      </c>
      <c r="I80" s="1414">
        <f>SUM(I25+I39+I64)</f>
        <v>470.9</v>
      </c>
      <c r="J80" s="1414">
        <f>SUM(J25+J39+J64)</f>
        <v>147.9</v>
      </c>
    </row>
    <row r="81" spans="7:10" ht="56.25">
      <c r="G81" s="1426" t="s">
        <v>1690</v>
      </c>
      <c r="H81" s="1574">
        <f>SUM(H67:H80)</f>
        <v>114567.7</v>
      </c>
      <c r="I81" s="1574">
        <f>SUM(I67:I80)</f>
        <v>114863.19999999998</v>
      </c>
      <c r="J81" s="1574">
        <f>SUM(J67:J80)</f>
        <v>104832.8</v>
      </c>
    </row>
    <row r="82" spans="7:10" ht="36" customHeight="1">
      <c r="G82" s="1811" t="s">
        <v>1716</v>
      </c>
      <c r="H82" s="1812"/>
      <c r="I82" s="1812"/>
      <c r="J82" s="1813"/>
    </row>
    <row r="83" spans="7:10" ht="15.75" customHeight="1">
      <c r="G83" s="1804" t="s">
        <v>1675</v>
      </c>
      <c r="H83" s="1804"/>
      <c r="I83" s="1804"/>
      <c r="J83" s="1804"/>
    </row>
    <row r="84" spans="7:10" ht="18.75">
      <c r="G84" s="1431" t="s">
        <v>15</v>
      </c>
      <c r="H84" s="1410">
        <v>523.8</v>
      </c>
      <c r="I84" s="1410">
        <v>384.2</v>
      </c>
      <c r="J84" s="1410">
        <v>301.2</v>
      </c>
    </row>
    <row r="85" spans="7:10" ht="18.75">
      <c r="G85" s="1432" t="s">
        <v>318</v>
      </c>
      <c r="H85" s="1410">
        <v>1108.6</v>
      </c>
      <c r="I85" s="1410">
        <v>694.8</v>
      </c>
      <c r="J85" s="1410">
        <v>500.5</v>
      </c>
    </row>
    <row r="86" spans="7:10" ht="18.75">
      <c r="G86" s="1412" t="s">
        <v>209</v>
      </c>
      <c r="H86" s="1412">
        <f>SUM(H84:H85)</f>
        <v>1632.3999999999999</v>
      </c>
      <c r="I86" s="1413">
        <f>SUM(I84:I85)</f>
        <v>1079</v>
      </c>
      <c r="J86" s="1412">
        <f>SUM(J84:J85)</f>
        <v>801.7</v>
      </c>
    </row>
    <row r="87" spans="7:10" ht="15.75" customHeight="1">
      <c r="G87" s="1804" t="s">
        <v>1682</v>
      </c>
      <c r="H87" s="1804"/>
      <c r="I87" s="1804"/>
      <c r="J87" s="1804"/>
    </row>
    <row r="88" spans="7:10" ht="18.75">
      <c r="G88" s="1431" t="s">
        <v>15</v>
      </c>
      <c r="H88" s="1410">
        <v>2812.8</v>
      </c>
      <c r="I88" s="1410">
        <v>1319.5</v>
      </c>
      <c r="J88" s="1410">
        <v>548.8</v>
      </c>
    </row>
    <row r="89" spans="7:10" ht="18.75">
      <c r="G89" s="1432" t="s">
        <v>318</v>
      </c>
      <c r="H89" s="1411">
        <v>40</v>
      </c>
      <c r="I89" s="1411">
        <v>43</v>
      </c>
      <c r="J89" s="1410">
        <v>42.9</v>
      </c>
    </row>
    <row r="90" spans="7:10" ht="18.75">
      <c r="G90" s="1431" t="s">
        <v>36</v>
      </c>
      <c r="H90" s="1411">
        <v>1116</v>
      </c>
      <c r="I90" s="1411">
        <v>1116</v>
      </c>
      <c r="J90" s="1411"/>
    </row>
    <row r="91" spans="7:10" ht="18.75">
      <c r="G91" s="1431" t="s">
        <v>58</v>
      </c>
      <c r="H91" s="1411">
        <v>3</v>
      </c>
      <c r="I91" s="1411">
        <v>3</v>
      </c>
      <c r="J91" s="1411">
        <v>3</v>
      </c>
    </row>
    <row r="92" spans="7:10" ht="18.75">
      <c r="G92" s="1412" t="s">
        <v>209</v>
      </c>
      <c r="H92" s="1412">
        <f>SUM(H88:H91)</f>
        <v>3971.8</v>
      </c>
      <c r="I92" s="1412">
        <f>SUM(I88:I91)</f>
        <v>2481.5</v>
      </c>
      <c r="J92" s="1412">
        <f>SUM(J88:J91)</f>
        <v>594.6999999999999</v>
      </c>
    </row>
    <row r="93" spans="7:10" ht="15.75" customHeight="1">
      <c r="G93" s="1804" t="s">
        <v>1683</v>
      </c>
      <c r="H93" s="1804"/>
      <c r="I93" s="1804"/>
      <c r="J93" s="1804"/>
    </row>
    <row r="94" spans="7:10" ht="18.75">
      <c r="G94" s="1431" t="s">
        <v>15</v>
      </c>
      <c r="H94" s="1410">
        <v>347.7</v>
      </c>
      <c r="I94" s="1410">
        <v>439.2</v>
      </c>
      <c r="J94" s="1410">
        <v>352.2</v>
      </c>
    </row>
    <row r="95" spans="7:10" ht="18.75">
      <c r="G95" s="1431" t="s">
        <v>318</v>
      </c>
      <c r="H95" s="1410">
        <v>2.7</v>
      </c>
      <c r="I95" s="1410">
        <v>26.8</v>
      </c>
      <c r="J95" s="1410">
        <v>20.2</v>
      </c>
    </row>
    <row r="96" spans="7:10" ht="18.75">
      <c r="G96" s="1431" t="s">
        <v>36</v>
      </c>
      <c r="H96" s="1410">
        <v>15.2</v>
      </c>
      <c r="I96" s="1410">
        <v>15.2</v>
      </c>
      <c r="J96" s="1410">
        <v>6.4</v>
      </c>
    </row>
    <row r="97" spans="7:10" ht="18.75">
      <c r="G97" s="1412" t="s">
        <v>209</v>
      </c>
      <c r="H97" s="1412">
        <f>SUM(H94:H96)</f>
        <v>365.59999999999997</v>
      </c>
      <c r="I97" s="1412">
        <f>SUM(I94:I96)</f>
        <v>481.2</v>
      </c>
      <c r="J97" s="1412">
        <f>SUM(J94:J96)</f>
        <v>378.79999999999995</v>
      </c>
    </row>
    <row r="98" spans="7:10" ht="15.75" customHeight="1">
      <c r="G98" s="1804" t="s">
        <v>1684</v>
      </c>
      <c r="H98" s="1804"/>
      <c r="I98" s="1804"/>
      <c r="J98" s="1804"/>
    </row>
    <row r="99" spans="7:10" ht="18.75">
      <c r="G99" s="1431" t="s">
        <v>15</v>
      </c>
      <c r="H99" s="1410">
        <v>7277.9</v>
      </c>
      <c r="I99" s="1410">
        <v>8399.8</v>
      </c>
      <c r="J99" s="1410">
        <v>6350.2</v>
      </c>
    </row>
    <row r="100" spans="7:10" ht="18.75">
      <c r="G100" s="1432" t="s">
        <v>318</v>
      </c>
      <c r="H100" s="1410">
        <v>2806.4</v>
      </c>
      <c r="I100" s="1410">
        <v>2982.7</v>
      </c>
      <c r="J100" s="1410">
        <v>2592.8</v>
      </c>
    </row>
    <row r="101" spans="7:10" ht="18.75">
      <c r="G101" s="1432" t="s">
        <v>28</v>
      </c>
      <c r="H101" s="1410">
        <v>1</v>
      </c>
      <c r="I101" s="1410">
        <v>1</v>
      </c>
      <c r="J101" s="1410">
        <v>0.1</v>
      </c>
    </row>
    <row r="102" spans="7:10" ht="18.75">
      <c r="G102" s="1431" t="s">
        <v>350</v>
      </c>
      <c r="H102" s="1410">
        <v>459.1</v>
      </c>
      <c r="I102" s="1410">
        <v>478.9</v>
      </c>
      <c r="J102" s="1410">
        <v>466.6</v>
      </c>
    </row>
    <row r="103" spans="7:10" ht="18.75">
      <c r="G103" s="1431" t="s">
        <v>36</v>
      </c>
      <c r="H103" s="1411">
        <v>150</v>
      </c>
      <c r="I103" s="1411">
        <v>20</v>
      </c>
      <c r="J103" s="1411"/>
    </row>
    <row r="104" spans="7:10" ht="18.75">
      <c r="G104" s="1432" t="s">
        <v>493</v>
      </c>
      <c r="H104" s="1410"/>
      <c r="I104" s="1410">
        <v>72.8</v>
      </c>
      <c r="J104" s="1410">
        <v>65.1</v>
      </c>
    </row>
    <row r="105" spans="7:10" ht="18.75">
      <c r="G105" s="1412" t="s">
        <v>209</v>
      </c>
      <c r="H105" s="1412">
        <f>SUM(H99:H104)</f>
        <v>10694.4</v>
      </c>
      <c r="I105" s="1412">
        <f>SUM(I99:I104)</f>
        <v>11955.199999999999</v>
      </c>
      <c r="J105" s="1412">
        <f>SUM(J99:J104)</f>
        <v>9474.800000000001</v>
      </c>
    </row>
    <row r="106" spans="7:10" ht="39" customHeight="1">
      <c r="G106" s="1575" t="s">
        <v>1685</v>
      </c>
      <c r="H106" s="1576">
        <f>SUM(H86+H92+H97+H105)</f>
        <v>16664.2</v>
      </c>
      <c r="I106" s="1576">
        <f>SUM(I86+I92+I97+I105)</f>
        <v>15996.899999999998</v>
      </c>
      <c r="J106" s="1574">
        <f>SUM(J86+J92+J97+J105)</f>
        <v>11250.000000000002</v>
      </c>
    </row>
    <row r="107" spans="7:10" ht="24" customHeight="1">
      <c r="G107" s="1431" t="s">
        <v>15</v>
      </c>
      <c r="H107" s="1427">
        <f aca="true" t="shared" si="2" ref="H107:J108">SUM(H84+H88+H94+H99)</f>
        <v>10962.2</v>
      </c>
      <c r="I107" s="1427">
        <f t="shared" si="2"/>
        <v>10542.699999999999</v>
      </c>
      <c r="J107" s="1427">
        <f t="shared" si="2"/>
        <v>7552.4</v>
      </c>
    </row>
    <row r="108" spans="7:10" ht="25.5" customHeight="1">
      <c r="G108" s="1432" t="s">
        <v>318</v>
      </c>
      <c r="H108" s="1428">
        <f t="shared" si="2"/>
        <v>3957.7</v>
      </c>
      <c r="I108" s="1428">
        <f t="shared" si="2"/>
        <v>3747.2999999999997</v>
      </c>
      <c r="J108" s="1428">
        <f t="shared" si="2"/>
        <v>3156.4</v>
      </c>
    </row>
    <row r="109" spans="7:10" ht="25.5" customHeight="1">
      <c r="G109" s="1432" t="s">
        <v>28</v>
      </c>
      <c r="H109" s="1428">
        <f aca="true" t="shared" si="3" ref="H109:J110">SUM(H101)</f>
        <v>1</v>
      </c>
      <c r="I109" s="1428">
        <f t="shared" si="3"/>
        <v>1</v>
      </c>
      <c r="J109" s="1428">
        <f t="shared" si="3"/>
        <v>0.1</v>
      </c>
    </row>
    <row r="110" spans="7:10" ht="25.5" customHeight="1">
      <c r="G110" s="1432" t="s">
        <v>350</v>
      </c>
      <c r="H110" s="1428">
        <f t="shared" si="3"/>
        <v>459.1</v>
      </c>
      <c r="I110" s="1428">
        <f t="shared" si="3"/>
        <v>478.9</v>
      </c>
      <c r="J110" s="1428">
        <f t="shared" si="3"/>
        <v>466.6</v>
      </c>
    </row>
    <row r="111" spans="7:10" ht="24.75" customHeight="1">
      <c r="G111" s="1431" t="s">
        <v>36</v>
      </c>
      <c r="H111" s="1428">
        <f>SUM(H90+H96+H103)</f>
        <v>1281.2</v>
      </c>
      <c r="I111" s="1428">
        <f>SUM(I90+I96+I103)</f>
        <v>1151.2</v>
      </c>
      <c r="J111" s="1428">
        <f>SUM(J90+J96+J103)</f>
        <v>6.4</v>
      </c>
    </row>
    <row r="112" spans="7:10" ht="24.75" customHeight="1">
      <c r="G112" s="1432" t="s">
        <v>58</v>
      </c>
      <c r="H112" s="1428">
        <f>SUM(H91)</f>
        <v>3</v>
      </c>
      <c r="I112" s="1428">
        <f>SUM(I91)</f>
        <v>3</v>
      </c>
      <c r="J112" s="1428">
        <f>SUM(J91)</f>
        <v>3</v>
      </c>
    </row>
    <row r="113" spans="7:10" ht="24.75" customHeight="1">
      <c r="G113" s="1432" t="s">
        <v>493</v>
      </c>
      <c r="H113" s="1428">
        <f>SUM(H104)</f>
        <v>0</v>
      </c>
      <c r="I113" s="1428">
        <f>SUM(I104)</f>
        <v>72.8</v>
      </c>
      <c r="J113" s="1428">
        <f>SUM(J104)</f>
        <v>65.1</v>
      </c>
    </row>
    <row r="114" spans="7:10" ht="73.5" customHeight="1">
      <c r="G114" s="1575" t="s">
        <v>1691</v>
      </c>
      <c r="H114" s="1574">
        <f>SUM(H107:H113)</f>
        <v>16664.2</v>
      </c>
      <c r="I114" s="1574">
        <f>SUM(I107:I113)</f>
        <v>15996.899999999998</v>
      </c>
      <c r="J114" s="1574">
        <f>SUM(J107:J113)</f>
        <v>11250</v>
      </c>
    </row>
    <row r="115" spans="7:10" ht="73.5" customHeight="1">
      <c r="G115" s="1814" t="s">
        <v>1717</v>
      </c>
      <c r="H115" s="1815"/>
      <c r="I115" s="1815"/>
      <c r="J115" s="1816"/>
    </row>
    <row r="116" spans="7:10" ht="24.75" customHeight="1">
      <c r="G116" s="1804" t="s">
        <v>1686</v>
      </c>
      <c r="H116" s="1804"/>
      <c r="I116" s="1804"/>
      <c r="J116" s="1804"/>
    </row>
    <row r="117" spans="7:10" ht="18.75">
      <c r="G117" s="1431" t="s">
        <v>15</v>
      </c>
      <c r="H117" s="1411">
        <v>3571</v>
      </c>
      <c r="I117" s="1411">
        <v>3748.3</v>
      </c>
      <c r="J117" s="1411">
        <v>2979.9</v>
      </c>
    </row>
    <row r="118" spans="7:10" ht="18.75">
      <c r="G118" s="1432" t="s">
        <v>318</v>
      </c>
      <c r="H118" s="1411">
        <v>1172</v>
      </c>
      <c r="I118" s="1411">
        <v>1172</v>
      </c>
      <c r="J118" s="1411">
        <v>1087.1</v>
      </c>
    </row>
    <row r="119" spans="7:10" ht="18.75">
      <c r="G119" s="1431" t="s">
        <v>28</v>
      </c>
      <c r="H119" s="1411">
        <v>2.5</v>
      </c>
      <c r="I119" s="1411">
        <v>2.5</v>
      </c>
      <c r="J119" s="1411">
        <v>2</v>
      </c>
    </row>
    <row r="120" spans="7:10" ht="18.75">
      <c r="G120" s="1432" t="s">
        <v>249</v>
      </c>
      <c r="H120" s="1411"/>
      <c r="I120" s="1411"/>
      <c r="J120" s="1411"/>
    </row>
    <row r="121" spans="7:10" ht="18.75">
      <c r="G121" s="1431" t="s">
        <v>29</v>
      </c>
      <c r="H121" s="1411">
        <v>143.8</v>
      </c>
      <c r="I121" s="1411">
        <v>100.1</v>
      </c>
      <c r="J121" s="1411">
        <v>60.7</v>
      </c>
    </row>
    <row r="122" spans="7:10" ht="18.75">
      <c r="G122" s="1431" t="s">
        <v>36</v>
      </c>
      <c r="H122" s="1411">
        <v>707</v>
      </c>
      <c r="I122" s="1411">
        <v>707</v>
      </c>
      <c r="J122" s="1411">
        <v>397.6</v>
      </c>
    </row>
    <row r="123" spans="7:10" ht="18.75">
      <c r="G123" s="1431" t="s">
        <v>1722</v>
      </c>
      <c r="H123" s="1411">
        <v>1374</v>
      </c>
      <c r="I123" s="1411">
        <v>1374</v>
      </c>
      <c r="J123" s="1411">
        <v>418.6</v>
      </c>
    </row>
    <row r="124" spans="7:10" ht="18.75">
      <c r="G124" s="1412" t="s">
        <v>209</v>
      </c>
      <c r="H124" s="1412">
        <f>SUM(H117:H123)</f>
        <v>6970.3</v>
      </c>
      <c r="I124" s="1412">
        <f>SUM(I117:I123)</f>
        <v>7103.900000000001</v>
      </c>
      <c r="J124" s="1413">
        <f>SUM(J117:J123)</f>
        <v>4945.900000000001</v>
      </c>
    </row>
    <row r="125" spans="7:10" ht="24.75" customHeight="1">
      <c r="G125" s="1805" t="s">
        <v>1687</v>
      </c>
      <c r="H125" s="1805"/>
      <c r="I125" s="1805"/>
      <c r="J125" s="1805"/>
    </row>
    <row r="126" spans="7:10" ht="18.75">
      <c r="G126" s="1431" t="s">
        <v>15</v>
      </c>
      <c r="H126" s="1411">
        <v>6485.4</v>
      </c>
      <c r="I126" s="1411">
        <v>6997.5</v>
      </c>
      <c r="J126" s="1411">
        <v>6203.8</v>
      </c>
    </row>
    <row r="127" spans="7:10" ht="18.75">
      <c r="G127" s="1431" t="s">
        <v>318</v>
      </c>
      <c r="H127" s="1411">
        <v>5688</v>
      </c>
      <c r="I127" s="1411">
        <v>5087.5</v>
      </c>
      <c r="J127" s="1411">
        <v>4473.7</v>
      </c>
    </row>
    <row r="128" spans="7:10" ht="18.75">
      <c r="G128" s="1431" t="s">
        <v>402</v>
      </c>
      <c r="H128" s="1411"/>
      <c r="I128" s="1411">
        <v>1627</v>
      </c>
      <c r="J128" s="1411">
        <v>1627</v>
      </c>
    </row>
    <row r="129" spans="7:10" ht="18.75">
      <c r="G129" s="1431" t="s">
        <v>28</v>
      </c>
      <c r="H129" s="1411">
        <v>20</v>
      </c>
      <c r="I129" s="1411">
        <v>20</v>
      </c>
      <c r="J129" s="1411"/>
    </row>
    <row r="130" spans="7:10" ht="18.75">
      <c r="G130" s="1431" t="s">
        <v>29</v>
      </c>
      <c r="H130" s="1411">
        <v>791</v>
      </c>
      <c r="I130" s="1411">
        <v>872.7</v>
      </c>
      <c r="J130" s="1411">
        <v>262</v>
      </c>
    </row>
    <row r="131" spans="7:10" ht="18.75">
      <c r="G131" s="1431" t="s">
        <v>754</v>
      </c>
      <c r="H131" s="1411">
        <v>2800</v>
      </c>
      <c r="I131" s="1411">
        <v>2851.4</v>
      </c>
      <c r="J131" s="1411">
        <v>2851.4</v>
      </c>
    </row>
    <row r="132" spans="7:10" ht="18.75">
      <c r="G132" s="1431" t="s">
        <v>36</v>
      </c>
      <c r="H132" s="1411">
        <v>12061.7</v>
      </c>
      <c r="I132" s="1411">
        <v>12885.8</v>
      </c>
      <c r="J132" s="1411">
        <v>2824.5</v>
      </c>
    </row>
    <row r="133" spans="7:10" ht="18.75">
      <c r="G133" s="1416" t="s">
        <v>58</v>
      </c>
      <c r="H133" s="1410"/>
      <c r="I133" s="1410"/>
      <c r="J133" s="1410"/>
    </row>
    <row r="134" spans="7:10" ht="18.75">
      <c r="G134" s="1417" t="s">
        <v>40</v>
      </c>
      <c r="H134" s="1412">
        <f>SUM(H126:H133)</f>
        <v>27846.1</v>
      </c>
      <c r="I134" s="1412">
        <f>SUM(I126:I133)</f>
        <v>30341.9</v>
      </c>
      <c r="J134" s="1412">
        <f>SUM(J126:J133)</f>
        <v>18242.4</v>
      </c>
    </row>
    <row r="135" spans="7:10" ht="18.75">
      <c r="G135" s="1417"/>
      <c r="H135" s="1412"/>
      <c r="I135" s="1412"/>
      <c r="J135" s="1412"/>
    </row>
    <row r="136" spans="7:10" ht="39" customHeight="1">
      <c r="G136" s="1577" t="s">
        <v>1688</v>
      </c>
      <c r="H136" s="1576">
        <f>SUM(H124+H134)</f>
        <v>34816.4</v>
      </c>
      <c r="I136" s="1576">
        <f>SUM(I124+I134)</f>
        <v>37445.8</v>
      </c>
      <c r="J136" s="1576">
        <f>SUM(J124+J134)</f>
        <v>23188.300000000003</v>
      </c>
    </row>
    <row r="137" spans="7:10" ht="30" customHeight="1">
      <c r="G137" s="1431" t="s">
        <v>15</v>
      </c>
      <c r="H137" s="1425">
        <f aca="true" t="shared" si="4" ref="H137:J138">SUM(H117+H126)</f>
        <v>10056.4</v>
      </c>
      <c r="I137" s="1425">
        <f t="shared" si="4"/>
        <v>10745.8</v>
      </c>
      <c r="J137" s="1425">
        <f t="shared" si="4"/>
        <v>9183.7</v>
      </c>
    </row>
    <row r="138" spans="7:10" ht="28.5" customHeight="1">
      <c r="G138" s="1431" t="s">
        <v>318</v>
      </c>
      <c r="H138" s="1425">
        <f t="shared" si="4"/>
        <v>6860</v>
      </c>
      <c r="I138" s="1425">
        <f t="shared" si="4"/>
        <v>6259.5</v>
      </c>
      <c r="J138" s="1425">
        <f t="shared" si="4"/>
        <v>5560.799999999999</v>
      </c>
    </row>
    <row r="139" spans="7:10" ht="32.25" customHeight="1">
      <c r="G139" s="1416" t="s">
        <v>402</v>
      </c>
      <c r="H139" s="1425">
        <f>SUM(H128)</f>
        <v>0</v>
      </c>
      <c r="I139" s="1425">
        <f>SUM(I128)</f>
        <v>1627</v>
      </c>
      <c r="J139" s="1425">
        <f>SUM(J128)</f>
        <v>1627</v>
      </c>
    </row>
    <row r="140" spans="7:10" ht="22.5" customHeight="1">
      <c r="G140" s="1416" t="s">
        <v>28</v>
      </c>
      <c r="H140" s="1425">
        <f>SUM(H119+H129)</f>
        <v>22.5</v>
      </c>
      <c r="I140" s="1425">
        <f>SUM(I119+I129)</f>
        <v>22.5</v>
      </c>
      <c r="J140" s="1425">
        <f>SUM(J119+J129)</f>
        <v>2</v>
      </c>
    </row>
    <row r="141" spans="7:10" ht="23.25" customHeight="1">
      <c r="G141" s="1416" t="s">
        <v>29</v>
      </c>
      <c r="H141" s="1425">
        <f>SUM(H121+H130)</f>
        <v>934.8</v>
      </c>
      <c r="I141" s="1425">
        <f>SUM(I121+I130)</f>
        <v>972.8000000000001</v>
      </c>
      <c r="J141" s="1425">
        <f>SUM(J121+J130)</f>
        <v>322.7</v>
      </c>
    </row>
    <row r="142" spans="7:10" ht="29.25" customHeight="1">
      <c r="G142" s="1416" t="s">
        <v>754</v>
      </c>
      <c r="H142" s="1425">
        <f>SUM(H131)</f>
        <v>2800</v>
      </c>
      <c r="I142" s="1425">
        <f>SUM(I131)</f>
        <v>2851.4</v>
      </c>
      <c r="J142" s="1425">
        <f>SUM(J131)</f>
        <v>2851.4</v>
      </c>
    </row>
    <row r="143" spans="7:10" ht="21" customHeight="1">
      <c r="G143" s="1416" t="s">
        <v>36</v>
      </c>
      <c r="H143" s="1425">
        <f>SUM(H122+H132)</f>
        <v>12768.7</v>
      </c>
      <c r="I143" s="1425">
        <f>SUM(I122+I132)</f>
        <v>13592.8</v>
      </c>
      <c r="J143" s="1425">
        <f>SUM(J122+J132)</f>
        <v>3222.1</v>
      </c>
    </row>
    <row r="144" spans="7:10" ht="18.75" customHeight="1">
      <c r="G144" s="1416" t="s">
        <v>58</v>
      </c>
      <c r="H144" s="1425">
        <f>SUM(H133)</f>
        <v>0</v>
      </c>
      <c r="I144" s="1425">
        <f>SUM(I133)</f>
        <v>0</v>
      </c>
      <c r="J144" s="1425">
        <f>SUM(J133)</f>
        <v>0</v>
      </c>
    </row>
    <row r="145" spans="7:10" ht="38.25" customHeight="1">
      <c r="G145" s="1577" t="s">
        <v>1692</v>
      </c>
      <c r="H145" s="1576">
        <f>SUM(H137:H144)</f>
        <v>33442.4</v>
      </c>
      <c r="I145" s="1576">
        <f>SUM(I137:I144)</f>
        <v>36071.8</v>
      </c>
      <c r="J145" s="1576">
        <f>SUM(J137:J144)</f>
        <v>22769.7</v>
      </c>
    </row>
    <row r="146" spans="7:10" ht="45" customHeight="1">
      <c r="G146" s="1430" t="s">
        <v>1693</v>
      </c>
      <c r="H146" s="1436">
        <f>SUM(H81+H106+H136)</f>
        <v>166048.3</v>
      </c>
      <c r="I146" s="1436">
        <f>SUM(I81+I106+I136)</f>
        <v>168305.89999999997</v>
      </c>
      <c r="J146" s="1436">
        <f>SUM(J81+J106+J136)</f>
        <v>139271.1</v>
      </c>
    </row>
    <row r="147" spans="7:10" ht="18.75">
      <c r="G147" s="1431" t="s">
        <v>15</v>
      </c>
      <c r="H147" s="1411">
        <f aca="true" t="shared" si="5" ref="H147:J148">SUM(H9+H19+H29+H42+H54+H84+H88+H94+H99+H117+H126)</f>
        <v>65784.70000000001</v>
      </c>
      <c r="I147" s="1411">
        <f t="shared" si="5"/>
        <v>64996.5</v>
      </c>
      <c r="J147" s="1411">
        <f t="shared" si="5"/>
        <v>57353.1</v>
      </c>
    </row>
    <row r="148" spans="7:10" ht="18.75">
      <c r="G148" s="1431" t="s">
        <v>318</v>
      </c>
      <c r="H148" s="1411">
        <f t="shared" si="5"/>
        <v>15563.1</v>
      </c>
      <c r="I148" s="1411">
        <f t="shared" si="5"/>
        <v>14496.5</v>
      </c>
      <c r="J148" s="1411">
        <f t="shared" si="5"/>
        <v>12332.900000000001</v>
      </c>
    </row>
    <row r="149" spans="7:10" ht="18.75">
      <c r="G149" s="1431" t="s">
        <v>402</v>
      </c>
      <c r="H149" s="1411">
        <f>SUM(H12+H31+H61+H128)</f>
        <v>1110</v>
      </c>
      <c r="I149" s="1411">
        <f>SUM(I12+I31+I61+I128)</f>
        <v>3610</v>
      </c>
      <c r="J149" s="1411">
        <f>SUM(J12+J31+J61+J128)</f>
        <v>3490.4</v>
      </c>
    </row>
    <row r="150" spans="7:10" ht="18.75">
      <c r="G150" s="1431" t="s">
        <v>28</v>
      </c>
      <c r="H150" s="1411">
        <f>SUM(H13+H21+H32+H44+H59+H101+H119+H129)</f>
        <v>4163.7</v>
      </c>
      <c r="I150" s="1411">
        <f>SUM(I13+I21+I32+I44+I59+I101+I119+I129)</f>
        <v>4411.2</v>
      </c>
      <c r="J150" s="1411">
        <f>SUM(J13+J21+J32+J44+J59+J101+J119+J129)</f>
        <v>4049.1</v>
      </c>
    </row>
    <row r="151" spans="7:10" ht="18.75">
      <c r="G151" s="1431" t="s">
        <v>249</v>
      </c>
      <c r="H151" s="1411">
        <f>SUM(H14+H22+H33+H45+H60+H120)</f>
        <v>344.9</v>
      </c>
      <c r="I151" s="1411">
        <f>SUM(I14+I22+I33+I45+I60+I120)</f>
        <v>536.6999999999999</v>
      </c>
      <c r="J151" s="1411">
        <f>SUM(J14+J22+J33+J45+J60+J120)</f>
        <v>450.3</v>
      </c>
    </row>
    <row r="152" spans="7:10" ht="18.75">
      <c r="G152" s="1431" t="s">
        <v>350</v>
      </c>
      <c r="H152" s="1411">
        <f>SUM(H102+H57+H49)</f>
        <v>3042.6</v>
      </c>
      <c r="I152" s="1411">
        <f>SUM(I102+I57+I49)</f>
        <v>3243.9</v>
      </c>
      <c r="J152" s="1411">
        <f>SUM(J102+J57+J49)</f>
        <v>3142.7</v>
      </c>
    </row>
    <row r="153" spans="7:10" ht="18.75">
      <c r="G153" s="1431" t="s">
        <v>344</v>
      </c>
      <c r="H153" s="1410">
        <f>SUM(H34+H48)</f>
        <v>28134.100000000002</v>
      </c>
      <c r="I153" s="1410">
        <f>SUM(I34+I48)</f>
        <v>25356.6</v>
      </c>
      <c r="J153" s="1410">
        <f>SUM(J34+J48)</f>
        <v>28963.4</v>
      </c>
    </row>
    <row r="154" spans="7:10" ht="18.75">
      <c r="G154" s="1431" t="s">
        <v>416</v>
      </c>
      <c r="H154" s="1410">
        <f>SUM(H35+H56)</f>
        <v>71</v>
      </c>
      <c r="I154" s="1410">
        <f>SUM(I35+I56)</f>
        <v>3809.2</v>
      </c>
      <c r="J154" s="1410">
        <f>SUM(J35+J56)</f>
        <v>145.4</v>
      </c>
    </row>
    <row r="155" spans="7:10" ht="18.75">
      <c r="G155" s="1431" t="s">
        <v>259</v>
      </c>
      <c r="H155" s="1411">
        <f>SUM(H15+H36)</f>
        <v>2019</v>
      </c>
      <c r="I155" s="1411">
        <f>SUM(I15+I36)</f>
        <v>2095</v>
      </c>
      <c r="J155" s="1411">
        <f>SUM(J15+J36)</f>
        <v>1842.8</v>
      </c>
    </row>
    <row r="156" spans="7:10" ht="18.75">
      <c r="G156" s="1431" t="s">
        <v>754</v>
      </c>
      <c r="H156" s="1411">
        <f>SUM(H131)</f>
        <v>2800</v>
      </c>
      <c r="I156" s="1411">
        <f>SUM(I131)</f>
        <v>2851.4</v>
      </c>
      <c r="J156" s="1411">
        <f>SUM(J131)</f>
        <v>2851.4</v>
      </c>
    </row>
    <row r="157" spans="7:10" ht="18.75">
      <c r="G157" s="1431" t="s">
        <v>36</v>
      </c>
      <c r="H157" s="1411">
        <f>SUM(H11+H24+H37+H50+H62+H90+H96+H103+H122+H132)</f>
        <v>19056.6</v>
      </c>
      <c r="I157" s="1411">
        <f>SUM(I11+I24+I37+I50+I62+I90+I96+I103+I122+I132)</f>
        <v>19665.699999999997</v>
      </c>
      <c r="J157" s="1411">
        <f>SUM(J11+J24+J37+J50+J62+J90+J96+J103+J122+J132)</f>
        <v>4247.5</v>
      </c>
    </row>
    <row r="158" spans="7:10" ht="18.75">
      <c r="G158" s="1431" t="s">
        <v>1171</v>
      </c>
      <c r="H158" s="1410">
        <f>SUM(H38+H63)</f>
        <v>0</v>
      </c>
      <c r="I158" s="1410">
        <f>SUM(I38+I63)</f>
        <v>62.5</v>
      </c>
      <c r="J158" s="1410">
        <f>SUM(J38+J63)</f>
        <v>62.5</v>
      </c>
    </row>
    <row r="159" spans="7:10" ht="18.75">
      <c r="G159" s="1431" t="s">
        <v>29</v>
      </c>
      <c r="H159" s="1411">
        <f>SUM(H23+H46+H121+H130)</f>
        <v>1093.3</v>
      </c>
      <c r="I159" s="1411">
        <f>SUM(I23+I46+I121+I130)</f>
        <v>994.8000000000001</v>
      </c>
      <c r="J159" s="1411">
        <f>SUM(J23+J46+J121+J130)</f>
        <v>322.7</v>
      </c>
    </row>
    <row r="160" spans="7:10" ht="18.75">
      <c r="G160" s="1431" t="s">
        <v>493</v>
      </c>
      <c r="H160" s="1411">
        <f>SUM(H16+H26+H58+H104)</f>
        <v>21173.3</v>
      </c>
      <c r="I160" s="1411">
        <f>SUM(I16+I26+I58+I104)</f>
        <v>20328</v>
      </c>
      <c r="J160" s="1411">
        <f>SUM(J16+J26+J58+J104)</f>
        <v>19447.399999999998</v>
      </c>
    </row>
    <row r="161" spans="7:10" ht="18.75">
      <c r="G161" s="1431" t="s">
        <v>58</v>
      </c>
      <c r="H161" s="1411">
        <f>SUM(H25+H39+H64+H91)</f>
        <v>318</v>
      </c>
      <c r="I161" s="1411">
        <f>SUM(I25+I39+I64+I91)</f>
        <v>473.9</v>
      </c>
      <c r="J161" s="1411">
        <f>SUM(J25+J39+J64+J91)</f>
        <v>150.9</v>
      </c>
    </row>
    <row r="162" spans="7:10" ht="47.25">
      <c r="G162" s="1435" t="s">
        <v>1694</v>
      </c>
      <c r="H162" s="1437">
        <f>SUM(H147:H161)</f>
        <v>164674.3</v>
      </c>
      <c r="I162" s="1437">
        <f>SUM(I147:I161)</f>
        <v>166931.89999999997</v>
      </c>
      <c r="J162" s="1437">
        <f>SUM(J147:J161)</f>
        <v>138852.49999999997</v>
      </c>
    </row>
  </sheetData>
  <sheetProtection/>
  <mergeCells count="15">
    <mergeCell ref="G7:J7"/>
    <mergeCell ref="G82:J82"/>
    <mergeCell ref="G115:J115"/>
    <mergeCell ref="G5:J5"/>
    <mergeCell ref="G8:J8"/>
    <mergeCell ref="G18:J18"/>
    <mergeCell ref="G98:J98"/>
    <mergeCell ref="G116:J116"/>
    <mergeCell ref="G125:J125"/>
    <mergeCell ref="G28:J28"/>
    <mergeCell ref="G41:J41"/>
    <mergeCell ref="G53:J53"/>
    <mergeCell ref="G83:J83"/>
    <mergeCell ref="G87:J87"/>
    <mergeCell ref="G93:J9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AG109"/>
  <sheetViews>
    <sheetView zoomScale="95" zoomScaleNormal="95" zoomScalePageLayoutView="0" workbookViewId="0" topLeftCell="A85">
      <selection activeCell="E107" sqref="E107"/>
    </sheetView>
  </sheetViews>
  <sheetFormatPr defaultColWidth="9.140625" defaultRowHeight="12.75"/>
  <cols>
    <col min="1" max="1" width="3.8515625" style="66" customWidth="1"/>
    <col min="2" max="2" width="4.140625" style="66" customWidth="1"/>
    <col min="3" max="3" width="4.7109375" style="66" customWidth="1"/>
    <col min="4" max="4" width="21.28125" style="66" customWidth="1"/>
    <col min="5" max="5" width="16.8515625" style="66" customWidth="1"/>
    <col min="6" max="6" width="6.7109375" style="66" customWidth="1"/>
    <col min="7" max="7" width="9.28125" style="147" customWidth="1"/>
    <col min="8" max="8" width="8.28125" style="147" customWidth="1"/>
    <col min="9" max="9" width="8.140625" style="147" customWidth="1"/>
    <col min="10" max="10" width="21.57421875" style="66" customWidth="1"/>
    <col min="11" max="11" width="6.57421875" style="66" customWidth="1"/>
    <col min="12" max="12" width="6.7109375" style="66" customWidth="1"/>
    <col min="13" max="13" width="24.28125" style="0" customWidth="1"/>
    <col min="14" max="14" width="33.57421875" style="66" customWidth="1"/>
    <col min="15" max="15" width="13.57421875" style="66" customWidth="1"/>
    <col min="16" max="16" width="16.57421875" style="66" customWidth="1"/>
    <col min="17" max="17" width="10.28125" style="66" customWidth="1"/>
    <col min="18" max="16384" width="9.140625" style="66" customWidth="1"/>
  </cols>
  <sheetData>
    <row r="1" spans="14:15" ht="15">
      <c r="N1" s="2419" t="s">
        <v>1726</v>
      </c>
      <c r="O1" s="2419"/>
    </row>
    <row r="2" spans="1:19" ht="16.5" customHeight="1">
      <c r="A2" s="1"/>
      <c r="B2" s="1"/>
      <c r="C2" s="1"/>
      <c r="D2" s="1"/>
      <c r="E2" s="1"/>
      <c r="F2" s="1"/>
      <c r="G2" s="17"/>
      <c r="H2" s="17"/>
      <c r="I2" s="17"/>
      <c r="J2" s="1"/>
      <c r="K2" s="1"/>
      <c r="L2" s="3"/>
      <c r="M2" s="3"/>
      <c r="N2" s="2419" t="s">
        <v>1727</v>
      </c>
      <c r="O2" s="2419"/>
      <c r="P2" s="2"/>
      <c r="Q2" s="2"/>
      <c r="R2" s="2"/>
      <c r="S2" s="2"/>
    </row>
    <row r="3" spans="1:19" ht="16.5" customHeight="1">
      <c r="A3" s="1"/>
      <c r="B3" s="1"/>
      <c r="C3" s="1"/>
      <c r="D3" s="1"/>
      <c r="E3" s="1"/>
      <c r="F3" s="1"/>
      <c r="G3" s="17"/>
      <c r="H3" s="17"/>
      <c r="I3" s="17"/>
      <c r="J3" s="1"/>
      <c r="K3" s="1"/>
      <c r="L3" s="3"/>
      <c r="M3" s="3"/>
      <c r="N3" s="2420" t="s">
        <v>1728</v>
      </c>
      <c r="O3" s="2420"/>
      <c r="P3" s="2"/>
      <c r="Q3" s="2"/>
      <c r="R3" s="2"/>
      <c r="S3" s="2"/>
    </row>
    <row r="4" spans="1:19" ht="15" customHeight="1">
      <c r="A4" s="1"/>
      <c r="B4" s="1"/>
      <c r="C4" s="1"/>
      <c r="D4" s="1"/>
      <c r="E4" s="1"/>
      <c r="F4" s="1"/>
      <c r="G4" s="17"/>
      <c r="H4" s="17"/>
      <c r="I4" s="17"/>
      <c r="J4" s="1"/>
      <c r="K4" s="1"/>
      <c r="L4" s="3"/>
      <c r="M4" s="3"/>
      <c r="N4" s="2420" t="s">
        <v>1729</v>
      </c>
      <c r="O4" s="2420"/>
      <c r="P4" s="2"/>
      <c r="Q4" s="2"/>
      <c r="R4" s="2"/>
      <c r="S4" s="2"/>
    </row>
    <row r="5" spans="1:19" ht="15.75" customHeight="1">
      <c r="A5" s="1"/>
      <c r="B5" s="1"/>
      <c r="C5" s="1"/>
      <c r="D5" s="1"/>
      <c r="E5" s="1"/>
      <c r="F5" s="1"/>
      <c r="G5" s="17"/>
      <c r="H5" s="17"/>
      <c r="I5" s="17"/>
      <c r="J5" s="1"/>
      <c r="K5" s="1"/>
      <c r="L5" s="3"/>
      <c r="M5" s="3"/>
      <c r="N5" s="2420" t="s">
        <v>1730</v>
      </c>
      <c r="O5" s="2420"/>
      <c r="P5" s="2"/>
      <c r="Q5" s="2"/>
      <c r="R5" s="2"/>
      <c r="S5" s="2"/>
    </row>
    <row r="6" spans="1:20" s="37" customFormat="1" ht="22.5" customHeight="1">
      <c r="A6" s="64"/>
      <c r="B6" s="64"/>
      <c r="C6" s="64"/>
      <c r="D6" s="1818" t="s">
        <v>592</v>
      </c>
      <c r="E6" s="1818"/>
      <c r="F6" s="1818"/>
      <c r="G6" s="1818"/>
      <c r="H6" s="1818"/>
      <c r="I6" s="1818"/>
      <c r="J6" s="1818"/>
      <c r="K6" s="1818"/>
      <c r="L6" s="1818"/>
      <c r="M6" s="1818"/>
      <c r="N6" s="1818"/>
      <c r="O6" s="119"/>
      <c r="P6" s="119"/>
      <c r="Q6" s="119"/>
      <c r="R6" s="119"/>
      <c r="S6" s="119"/>
      <c r="T6" s="119"/>
    </row>
    <row r="7" spans="1:20" s="37" customFormat="1" ht="22.5" customHeight="1">
      <c r="A7" s="64"/>
      <c r="B7" s="64"/>
      <c r="C7" s="64"/>
      <c r="D7" s="1818" t="s">
        <v>605</v>
      </c>
      <c r="E7" s="1818"/>
      <c r="F7" s="1818"/>
      <c r="G7" s="1818"/>
      <c r="H7" s="1818"/>
      <c r="I7" s="1818"/>
      <c r="J7" s="1818"/>
      <c r="K7" s="1818"/>
      <c r="L7" s="1818"/>
      <c r="M7" s="1818"/>
      <c r="N7" s="1818"/>
      <c r="O7" s="119"/>
      <c r="P7" s="119"/>
      <c r="Q7" s="119"/>
      <c r="R7" s="119"/>
      <c r="S7" s="119"/>
      <c r="T7" s="119"/>
    </row>
    <row r="8" spans="1:20" ht="22.5" customHeight="1">
      <c r="A8" s="1"/>
      <c r="B8" s="1"/>
      <c r="C8" s="1"/>
      <c r="D8" s="1"/>
      <c r="E8" s="1"/>
      <c r="F8" s="1"/>
      <c r="G8" s="17"/>
      <c r="H8" s="17"/>
      <c r="I8" s="17"/>
      <c r="J8" s="1"/>
      <c r="K8" s="1"/>
      <c r="L8" s="1"/>
      <c r="M8" s="1"/>
      <c r="N8" s="1"/>
      <c r="O8" s="2"/>
      <c r="P8" s="2"/>
      <c r="Q8" s="2"/>
      <c r="R8" s="2"/>
      <c r="S8" s="2"/>
      <c r="T8" s="2"/>
    </row>
    <row r="9" spans="1:14" ht="21.75" customHeight="1">
      <c r="A9" s="1949" t="s">
        <v>0</v>
      </c>
      <c r="B9" s="1950" t="s">
        <v>1</v>
      </c>
      <c r="C9" s="1949" t="s">
        <v>2</v>
      </c>
      <c r="D9" s="1943" t="s">
        <v>3</v>
      </c>
      <c r="E9" s="1949" t="s">
        <v>4</v>
      </c>
      <c r="F9" s="1949" t="s">
        <v>5</v>
      </c>
      <c r="G9" s="1955" t="s">
        <v>311</v>
      </c>
      <c r="H9" s="1955"/>
      <c r="I9" s="1955"/>
      <c r="J9" s="1948" t="s">
        <v>6</v>
      </c>
      <c r="K9" s="1948"/>
      <c r="L9" s="1948"/>
      <c r="M9" s="2955" t="s">
        <v>340</v>
      </c>
      <c r="N9" s="1943" t="s">
        <v>7</v>
      </c>
    </row>
    <row r="10" spans="1:14" ht="12.75" customHeight="1">
      <c r="A10" s="1949"/>
      <c r="B10" s="1950"/>
      <c r="C10" s="1950"/>
      <c r="D10" s="1943"/>
      <c r="E10" s="1949"/>
      <c r="F10" s="1949"/>
      <c r="G10" s="1946" t="s">
        <v>1720</v>
      </c>
      <c r="H10" s="1946" t="s">
        <v>1723</v>
      </c>
      <c r="I10" s="2954" t="s">
        <v>591</v>
      </c>
      <c r="J10" s="1948" t="s">
        <v>8</v>
      </c>
      <c r="K10" s="1947" t="s">
        <v>9</v>
      </c>
      <c r="L10" s="1947" t="s">
        <v>10</v>
      </c>
      <c r="M10" s="2956"/>
      <c r="N10" s="1943"/>
    </row>
    <row r="11" spans="1:14" ht="113.25" customHeight="1">
      <c r="A11" s="1949"/>
      <c r="B11" s="1950"/>
      <c r="C11" s="1950"/>
      <c r="D11" s="1943"/>
      <c r="E11" s="1949"/>
      <c r="F11" s="1949"/>
      <c r="G11" s="1946"/>
      <c r="H11" s="1946"/>
      <c r="I11" s="2954"/>
      <c r="J11" s="1948"/>
      <c r="K11" s="1948"/>
      <c r="L11" s="1948"/>
      <c r="M11" s="2957"/>
      <c r="N11" s="1943"/>
    </row>
    <row r="12" spans="1:14" s="82" customFormat="1" ht="22.5" customHeight="1">
      <c r="A12" s="36" t="s">
        <v>11</v>
      </c>
      <c r="B12" s="2968" t="s">
        <v>83</v>
      </c>
      <c r="C12" s="2968"/>
      <c r="D12" s="2968"/>
      <c r="E12" s="2968"/>
      <c r="F12" s="2968"/>
      <c r="G12" s="2968"/>
      <c r="H12" s="2968"/>
      <c r="I12" s="2968"/>
      <c r="J12" s="2968"/>
      <c r="K12" s="2968"/>
      <c r="L12" s="2968"/>
      <c r="M12" s="2968"/>
      <c r="N12" s="2968"/>
    </row>
    <row r="13" spans="1:14" s="82" customFormat="1" ht="22.5" customHeight="1">
      <c r="A13" s="36" t="s">
        <v>11</v>
      </c>
      <c r="B13" s="100" t="s">
        <v>11</v>
      </c>
      <c r="C13" s="2969" t="s">
        <v>84</v>
      </c>
      <c r="D13" s="2969"/>
      <c r="E13" s="2969"/>
      <c r="F13" s="2969"/>
      <c r="G13" s="2969"/>
      <c r="H13" s="2969"/>
      <c r="I13" s="2969"/>
      <c r="J13" s="2969"/>
      <c r="K13" s="2969"/>
      <c r="L13" s="2969"/>
      <c r="M13" s="2969"/>
      <c r="N13" s="2969"/>
    </row>
    <row r="14" spans="1:14" ht="102" customHeight="1">
      <c r="A14" s="2987" t="s">
        <v>11</v>
      </c>
      <c r="B14" s="2990" t="s">
        <v>11</v>
      </c>
      <c r="C14" s="2993" t="s">
        <v>17</v>
      </c>
      <c r="D14" s="1935" t="s">
        <v>343</v>
      </c>
      <c r="E14" s="1982" t="s">
        <v>437</v>
      </c>
      <c r="F14" s="855" t="s">
        <v>15</v>
      </c>
      <c r="G14" s="1735">
        <v>169.7</v>
      </c>
      <c r="H14" s="1736">
        <v>169.7</v>
      </c>
      <c r="I14" s="1358">
        <v>169.2</v>
      </c>
      <c r="J14" s="1056" t="s">
        <v>1031</v>
      </c>
      <c r="K14" s="1057" t="s">
        <v>658</v>
      </c>
      <c r="L14" s="1359" t="s">
        <v>658</v>
      </c>
      <c r="M14" s="1058"/>
      <c r="N14" s="1059"/>
    </row>
    <row r="15" spans="1:14" ht="37.5" customHeight="1">
      <c r="A15" s="2988"/>
      <c r="B15" s="2991"/>
      <c r="C15" s="2994"/>
      <c r="D15" s="2134"/>
      <c r="E15" s="1983"/>
      <c r="F15" s="1060" t="s">
        <v>16</v>
      </c>
      <c r="G15" s="1061">
        <f>G14</f>
        <v>169.7</v>
      </c>
      <c r="H15" s="1061">
        <f>H14</f>
        <v>169.7</v>
      </c>
      <c r="I15" s="1061">
        <f>I14</f>
        <v>169.2</v>
      </c>
      <c r="J15" s="3488"/>
      <c r="K15" s="3489"/>
      <c r="L15" s="3489"/>
      <c r="M15" s="3489"/>
      <c r="N15" s="3490"/>
    </row>
    <row r="16" spans="1:14" ht="156" customHeight="1">
      <c r="A16" s="2987" t="s">
        <v>11</v>
      </c>
      <c r="B16" s="2990" t="s">
        <v>11</v>
      </c>
      <c r="C16" s="2993" t="s">
        <v>73</v>
      </c>
      <c r="D16" s="1935" t="s">
        <v>1032</v>
      </c>
      <c r="E16" s="1982" t="s">
        <v>1248</v>
      </c>
      <c r="F16" s="844" t="s">
        <v>15</v>
      </c>
      <c r="G16" s="1735">
        <v>131.6</v>
      </c>
      <c r="H16" s="1735">
        <v>131.6</v>
      </c>
      <c r="I16" s="7">
        <v>98.6</v>
      </c>
      <c r="J16" s="1062" t="s">
        <v>1033</v>
      </c>
      <c r="K16" s="1057" t="s">
        <v>660</v>
      </c>
      <c r="L16" s="1542" t="s">
        <v>1535</v>
      </c>
      <c r="M16" s="1092"/>
      <c r="N16" s="1646" t="s">
        <v>1536</v>
      </c>
    </row>
    <row r="17" spans="1:14" ht="33" customHeight="1">
      <c r="A17" s="2988"/>
      <c r="B17" s="2991"/>
      <c r="C17" s="2994"/>
      <c r="D17" s="2134"/>
      <c r="E17" s="1983"/>
      <c r="F17" s="1060" t="s">
        <v>16</v>
      </c>
      <c r="G17" s="1061">
        <f>G16</f>
        <v>131.6</v>
      </c>
      <c r="H17" s="1061">
        <f>H16</f>
        <v>131.6</v>
      </c>
      <c r="I17" s="1061">
        <f>I16</f>
        <v>98.6</v>
      </c>
      <c r="J17" s="3488"/>
      <c r="K17" s="3489"/>
      <c r="L17" s="3489"/>
      <c r="M17" s="3489"/>
      <c r="N17" s="3490"/>
    </row>
    <row r="18" spans="1:14" s="146" customFormat="1" ht="65.25" customHeight="1">
      <c r="A18" s="2961" t="s">
        <v>11</v>
      </c>
      <c r="B18" s="2962" t="s">
        <v>11</v>
      </c>
      <c r="C18" s="2975" t="s">
        <v>118</v>
      </c>
      <c r="D18" s="2115" t="s">
        <v>439</v>
      </c>
      <c r="E18" s="3525" t="s">
        <v>440</v>
      </c>
      <c r="F18" s="1063" t="s">
        <v>15</v>
      </c>
      <c r="G18" s="1734">
        <v>58.9</v>
      </c>
      <c r="H18" s="1734">
        <v>58.9</v>
      </c>
      <c r="I18" s="1064">
        <v>58.8</v>
      </c>
      <c r="J18" s="1062" t="s">
        <v>438</v>
      </c>
      <c r="K18" s="755">
        <v>1</v>
      </c>
      <c r="L18" s="1360">
        <v>1</v>
      </c>
      <c r="M18" s="1093"/>
      <c r="N18" s="1094"/>
    </row>
    <row r="19" spans="1:14" ht="27" customHeight="1">
      <c r="A19" s="2961"/>
      <c r="B19" s="2962"/>
      <c r="C19" s="2975"/>
      <c r="D19" s="2115"/>
      <c r="E19" s="3526"/>
      <c r="F19" s="1060" t="s">
        <v>16</v>
      </c>
      <c r="G19" s="1061">
        <f>G18</f>
        <v>58.9</v>
      </c>
      <c r="H19" s="1061">
        <f>H18</f>
        <v>58.9</v>
      </c>
      <c r="I19" s="1061">
        <f>I18</f>
        <v>58.8</v>
      </c>
      <c r="J19" s="3488"/>
      <c r="K19" s="3489"/>
      <c r="L19" s="3489"/>
      <c r="M19" s="3489"/>
      <c r="N19" s="3490"/>
    </row>
    <row r="20" spans="1:14" s="37" customFormat="1" ht="24" customHeight="1">
      <c r="A20" s="36" t="s">
        <v>11</v>
      </c>
      <c r="B20" s="100" t="s">
        <v>11</v>
      </c>
      <c r="C20" s="2018" t="s">
        <v>25</v>
      </c>
      <c r="D20" s="2019"/>
      <c r="E20" s="2019"/>
      <c r="F20" s="2019"/>
      <c r="G20" s="137">
        <f>SUM(G15+G17+G19)</f>
        <v>360.19999999999993</v>
      </c>
      <c r="H20" s="137">
        <f>SUM(H15+H17+H19)</f>
        <v>360.19999999999993</v>
      </c>
      <c r="I20" s="137">
        <f>SUM(I15+I17+I19)</f>
        <v>326.59999999999997</v>
      </c>
      <c r="J20" s="3487"/>
      <c r="K20" s="3487"/>
      <c r="L20" s="3487"/>
      <c r="M20" s="3487"/>
      <c r="N20" s="3487"/>
    </row>
    <row r="21" spans="1:14" s="37" customFormat="1" ht="23.25" customHeight="1">
      <c r="A21" s="36" t="s">
        <v>11</v>
      </c>
      <c r="B21" s="100" t="s">
        <v>30</v>
      </c>
      <c r="C21" s="3483" t="s">
        <v>86</v>
      </c>
      <c r="D21" s="3483"/>
      <c r="E21" s="3483"/>
      <c r="F21" s="3483"/>
      <c r="G21" s="3483"/>
      <c r="H21" s="3483"/>
      <c r="I21" s="3483"/>
      <c r="J21" s="3483"/>
      <c r="K21" s="3483"/>
      <c r="L21" s="3483"/>
      <c r="M21" s="3483"/>
      <c r="N21" s="3483"/>
    </row>
    <row r="22" spans="1:25" ht="37.5" customHeight="1">
      <c r="A22" s="2961" t="s">
        <v>11</v>
      </c>
      <c r="B22" s="2962" t="s">
        <v>30</v>
      </c>
      <c r="C22" s="3496" t="s">
        <v>11</v>
      </c>
      <c r="D22" s="3497" t="s">
        <v>87</v>
      </c>
      <c r="E22" s="3553" t="s">
        <v>88</v>
      </c>
      <c r="F22" s="1066" t="s">
        <v>15</v>
      </c>
      <c r="G22" s="1730">
        <v>778.4</v>
      </c>
      <c r="H22" s="1731">
        <v>789</v>
      </c>
      <c r="I22" s="1067">
        <v>789</v>
      </c>
      <c r="J22" s="1065" t="s">
        <v>345</v>
      </c>
      <c r="K22" s="636">
        <v>95</v>
      </c>
      <c r="L22" s="1362">
        <v>95</v>
      </c>
      <c r="M22" s="1056"/>
      <c r="N22" s="1361"/>
      <c r="O22" s="140"/>
      <c r="P22" s="140"/>
      <c r="Q22" s="140"/>
      <c r="R22" s="140"/>
      <c r="S22" s="140"/>
      <c r="T22" s="140"/>
      <c r="U22" s="140"/>
      <c r="V22" s="140"/>
      <c r="W22" s="140"/>
      <c r="X22" s="140"/>
      <c r="Y22" s="140"/>
    </row>
    <row r="23" spans="1:14" ht="31.5" customHeight="1">
      <c r="A23" s="2961"/>
      <c r="B23" s="2962"/>
      <c r="C23" s="3496"/>
      <c r="D23" s="3497"/>
      <c r="E23" s="3554"/>
      <c r="F23" s="1068" t="s">
        <v>344</v>
      </c>
      <c r="G23" s="1732">
        <v>58.2</v>
      </c>
      <c r="H23" s="1731">
        <v>69.5</v>
      </c>
      <c r="I23" s="1069">
        <v>69.5</v>
      </c>
      <c r="J23" s="3494" t="s">
        <v>346</v>
      </c>
      <c r="K23" s="1889">
        <v>100</v>
      </c>
      <c r="L23" s="1891">
        <v>105</v>
      </c>
      <c r="M23" s="2946" t="s">
        <v>1537</v>
      </c>
      <c r="N23" s="2946" t="s">
        <v>1538</v>
      </c>
    </row>
    <row r="24" spans="1:14" ht="47.25" customHeight="1">
      <c r="A24" s="2961"/>
      <c r="B24" s="2962"/>
      <c r="C24" s="3496"/>
      <c r="D24" s="3497"/>
      <c r="E24" s="3554"/>
      <c r="F24" s="1068" t="s">
        <v>318</v>
      </c>
      <c r="G24" s="1733">
        <v>15</v>
      </c>
      <c r="H24" s="1731">
        <v>15</v>
      </c>
      <c r="I24" s="1067">
        <v>15</v>
      </c>
      <c r="J24" s="3495"/>
      <c r="K24" s="1936"/>
      <c r="L24" s="3562"/>
      <c r="M24" s="2948"/>
      <c r="N24" s="2948"/>
    </row>
    <row r="25" spans="1:14" ht="84.75" customHeight="1">
      <c r="A25" s="2961"/>
      <c r="B25" s="2962"/>
      <c r="C25" s="3496"/>
      <c r="D25" s="3497"/>
      <c r="E25" s="3554"/>
      <c r="F25" s="1068" t="s">
        <v>28</v>
      </c>
      <c r="G25" s="1721">
        <v>5.5</v>
      </c>
      <c r="H25" s="1731">
        <v>5.5</v>
      </c>
      <c r="I25" s="1067">
        <v>3.6</v>
      </c>
      <c r="J25" s="1056" t="s">
        <v>441</v>
      </c>
      <c r="K25" s="636">
        <v>7</v>
      </c>
      <c r="L25" s="1451">
        <v>5</v>
      </c>
      <c r="M25" s="486" t="s">
        <v>1539</v>
      </c>
      <c r="N25" s="1363" t="s">
        <v>1540</v>
      </c>
    </row>
    <row r="26" spans="1:14" ht="33.75" customHeight="1">
      <c r="A26" s="2961"/>
      <c r="B26" s="2962"/>
      <c r="C26" s="3496"/>
      <c r="D26" s="3497"/>
      <c r="E26" s="3555"/>
      <c r="F26" s="1071" t="s">
        <v>16</v>
      </c>
      <c r="G26" s="1072">
        <f>SUM(G22:G25)</f>
        <v>857.1</v>
      </c>
      <c r="H26" s="1072">
        <f>SUM(H22:H25)</f>
        <v>879</v>
      </c>
      <c r="I26" s="1072">
        <f>SUM(I22:I25)</f>
        <v>877.1</v>
      </c>
      <c r="J26" s="3488"/>
      <c r="K26" s="3489"/>
      <c r="L26" s="3489"/>
      <c r="M26" s="3489"/>
      <c r="N26" s="3490"/>
    </row>
    <row r="27" spans="1:14" s="37" customFormat="1" ht="23.25" customHeight="1">
      <c r="A27" s="36" t="s">
        <v>11</v>
      </c>
      <c r="B27" s="100" t="s">
        <v>30</v>
      </c>
      <c r="C27" s="2018" t="s">
        <v>25</v>
      </c>
      <c r="D27" s="2019"/>
      <c r="E27" s="2019"/>
      <c r="F27" s="2019"/>
      <c r="G27" s="137">
        <f>SUM(G26)</f>
        <v>857.1</v>
      </c>
      <c r="H27" s="137">
        <f>SUM(H26)</f>
        <v>879</v>
      </c>
      <c r="I27" s="137">
        <f>SUM(I26)</f>
        <v>877.1</v>
      </c>
      <c r="J27" s="2021"/>
      <c r="K27" s="2022"/>
      <c r="L27" s="2022"/>
      <c r="M27" s="2022"/>
      <c r="N27" s="2023"/>
    </row>
    <row r="28" spans="1:33" s="143" customFormat="1" ht="22.5" customHeight="1">
      <c r="A28" s="36" t="s">
        <v>11</v>
      </c>
      <c r="B28" s="2112" t="s">
        <v>31</v>
      </c>
      <c r="C28" s="2113"/>
      <c r="D28" s="2113"/>
      <c r="E28" s="2113"/>
      <c r="F28" s="2114"/>
      <c r="G28" s="1073">
        <f>SUM(G20+G27)</f>
        <v>1217.3</v>
      </c>
      <c r="H28" s="1073">
        <f>SUM(H20+H27)</f>
        <v>1239.1999999999998</v>
      </c>
      <c r="I28" s="1073">
        <f>SUM(I20+I27)</f>
        <v>1203.7</v>
      </c>
      <c r="J28" s="3556"/>
      <c r="K28" s="3556"/>
      <c r="L28" s="3556"/>
      <c r="M28" s="3556"/>
      <c r="N28" s="3556"/>
      <c r="O28" s="123"/>
      <c r="P28" s="123"/>
      <c r="Q28" s="123"/>
      <c r="R28" s="123"/>
      <c r="S28" s="123"/>
      <c r="T28" s="123"/>
      <c r="U28" s="123"/>
      <c r="V28" s="123"/>
      <c r="W28" s="123"/>
      <c r="X28" s="123"/>
      <c r="Y28" s="123"/>
      <c r="Z28" s="123"/>
      <c r="AA28" s="123"/>
      <c r="AB28" s="123"/>
      <c r="AC28" s="123"/>
      <c r="AD28" s="123"/>
      <c r="AE28" s="123"/>
      <c r="AF28" s="123"/>
      <c r="AG28" s="123"/>
    </row>
    <row r="29" spans="1:14" s="37" customFormat="1" ht="22.5" customHeight="1">
      <c r="A29" s="36" t="s">
        <v>17</v>
      </c>
      <c r="B29" s="3549" t="s">
        <v>90</v>
      </c>
      <c r="C29" s="3549"/>
      <c r="D29" s="3549"/>
      <c r="E29" s="3549"/>
      <c r="F29" s="3549"/>
      <c r="G29" s="3549"/>
      <c r="H29" s="3549"/>
      <c r="I29" s="3549"/>
      <c r="J29" s="3549"/>
      <c r="K29" s="3549"/>
      <c r="L29" s="3549"/>
      <c r="M29" s="3549"/>
      <c r="N29" s="3549"/>
    </row>
    <row r="30" spans="1:24" s="145" customFormat="1" ht="22.5" customHeight="1">
      <c r="A30" s="36" t="s">
        <v>17</v>
      </c>
      <c r="B30" s="100" t="s">
        <v>11</v>
      </c>
      <c r="C30" s="3483" t="s">
        <v>347</v>
      </c>
      <c r="D30" s="3483"/>
      <c r="E30" s="3483"/>
      <c r="F30" s="3483"/>
      <c r="G30" s="3483"/>
      <c r="H30" s="3483"/>
      <c r="I30" s="3483"/>
      <c r="J30" s="3483"/>
      <c r="K30" s="3483"/>
      <c r="L30" s="3483"/>
      <c r="M30" s="3483"/>
      <c r="N30" s="3483"/>
      <c r="O30" s="144"/>
      <c r="P30" s="144"/>
      <c r="Q30" s="144"/>
      <c r="R30" s="144"/>
      <c r="S30" s="144"/>
      <c r="T30" s="144"/>
      <c r="U30" s="144"/>
      <c r="V30" s="144"/>
      <c r="W30" s="144"/>
      <c r="X30" s="144"/>
    </row>
    <row r="31" spans="1:14" s="53" customFormat="1" ht="250.5" customHeight="1">
      <c r="A31" s="2961" t="s">
        <v>17</v>
      </c>
      <c r="B31" s="2962" t="s">
        <v>11</v>
      </c>
      <c r="C31" s="2975" t="s">
        <v>11</v>
      </c>
      <c r="D31" s="2977" t="s">
        <v>1034</v>
      </c>
      <c r="E31" s="3015" t="s">
        <v>1249</v>
      </c>
      <c r="F31" s="843" t="s">
        <v>15</v>
      </c>
      <c r="G31" s="1728">
        <v>14</v>
      </c>
      <c r="H31" s="1729">
        <v>32.8</v>
      </c>
      <c r="I31" s="897">
        <v>23.5</v>
      </c>
      <c r="J31" s="878" t="s">
        <v>442</v>
      </c>
      <c r="K31" s="169" t="s">
        <v>658</v>
      </c>
      <c r="L31" s="287" t="s">
        <v>698</v>
      </c>
      <c r="M31" s="1366" t="s">
        <v>1718</v>
      </c>
      <c r="N31" s="1584" t="s">
        <v>1541</v>
      </c>
    </row>
    <row r="32" spans="1:14" s="53" customFormat="1" ht="32.25" customHeight="1">
      <c r="A32" s="2961"/>
      <c r="B32" s="2962"/>
      <c r="C32" s="2975"/>
      <c r="D32" s="2977"/>
      <c r="E32" s="3017"/>
      <c r="F32" s="1075" t="s">
        <v>16</v>
      </c>
      <c r="G32" s="1076">
        <f>G31</f>
        <v>14</v>
      </c>
      <c r="H32" s="1076">
        <f>H31</f>
        <v>32.8</v>
      </c>
      <c r="I32" s="1076">
        <f>I31</f>
        <v>23.5</v>
      </c>
      <c r="J32" s="3484"/>
      <c r="K32" s="3485"/>
      <c r="L32" s="3485"/>
      <c r="M32" s="3485"/>
      <c r="N32" s="3486"/>
    </row>
    <row r="33" spans="1:14" s="53" customFormat="1" ht="79.5" customHeight="1">
      <c r="A33" s="2961" t="s">
        <v>17</v>
      </c>
      <c r="B33" s="2962" t="s">
        <v>11</v>
      </c>
      <c r="C33" s="2975" t="s">
        <v>17</v>
      </c>
      <c r="D33" s="2977" t="s">
        <v>91</v>
      </c>
      <c r="E33" s="3015" t="s">
        <v>1249</v>
      </c>
      <c r="F33" s="843" t="s">
        <v>15</v>
      </c>
      <c r="G33" s="1725">
        <v>39</v>
      </c>
      <c r="H33" s="1725">
        <v>25.2</v>
      </c>
      <c r="I33" s="1299">
        <v>25</v>
      </c>
      <c r="J33" s="876" t="s">
        <v>444</v>
      </c>
      <c r="K33" s="639" t="s">
        <v>707</v>
      </c>
      <c r="L33" s="1543" t="s">
        <v>59</v>
      </c>
      <c r="M33" s="1364" t="s">
        <v>1542</v>
      </c>
      <c r="N33" s="1365" t="s">
        <v>1543</v>
      </c>
    </row>
    <row r="34" spans="1:14" s="53" customFormat="1" ht="30.75" customHeight="1">
      <c r="A34" s="2961"/>
      <c r="B34" s="2962"/>
      <c r="C34" s="2975"/>
      <c r="D34" s="2977"/>
      <c r="E34" s="3017"/>
      <c r="F34" s="1075" t="s">
        <v>16</v>
      </c>
      <c r="G34" s="1076">
        <f>SUM(G33:G33)</f>
        <v>39</v>
      </c>
      <c r="H34" s="1076">
        <f>SUM(H33:H33)</f>
        <v>25.2</v>
      </c>
      <c r="I34" s="1076">
        <f>SUM(I33:I33)</f>
        <v>25</v>
      </c>
      <c r="J34" s="3484"/>
      <c r="K34" s="3485"/>
      <c r="L34" s="3485"/>
      <c r="M34" s="3485"/>
      <c r="N34" s="3486"/>
    </row>
    <row r="35" spans="1:14" s="53" customFormat="1" ht="51.75" customHeight="1">
      <c r="A35" s="2961" t="s">
        <v>17</v>
      </c>
      <c r="B35" s="2962" t="s">
        <v>11</v>
      </c>
      <c r="C35" s="2975" t="s">
        <v>30</v>
      </c>
      <c r="D35" s="2977" t="s">
        <v>1035</v>
      </c>
      <c r="E35" s="3015" t="s">
        <v>1250</v>
      </c>
      <c r="F35" s="862" t="s">
        <v>15</v>
      </c>
      <c r="G35" s="1725">
        <v>10</v>
      </c>
      <c r="H35" s="1725">
        <v>10</v>
      </c>
      <c r="I35" s="1077">
        <v>1.9</v>
      </c>
      <c r="J35" s="3015" t="s">
        <v>1036</v>
      </c>
      <c r="K35" s="3062" t="s">
        <v>1037</v>
      </c>
      <c r="L35" s="2135" t="s">
        <v>1544</v>
      </c>
      <c r="M35" s="3561" t="s">
        <v>1545</v>
      </c>
      <c r="N35" s="3513" t="s">
        <v>1546</v>
      </c>
    </row>
    <row r="36" spans="1:14" s="53" customFormat="1" ht="52.5" customHeight="1">
      <c r="A36" s="2961"/>
      <c r="B36" s="2962"/>
      <c r="C36" s="2975"/>
      <c r="D36" s="2977"/>
      <c r="E36" s="3016"/>
      <c r="F36" s="1727" t="s">
        <v>493</v>
      </c>
      <c r="G36" s="1726">
        <v>10</v>
      </c>
      <c r="H36" s="1726">
        <v>10</v>
      </c>
      <c r="I36" s="1078">
        <v>3.1</v>
      </c>
      <c r="J36" s="3016"/>
      <c r="K36" s="3504"/>
      <c r="L36" s="3505"/>
      <c r="M36" s="3561"/>
      <c r="N36" s="3514"/>
    </row>
    <row r="37" spans="1:14" s="53" customFormat="1" ht="40.5" customHeight="1">
      <c r="A37" s="2961"/>
      <c r="B37" s="2962"/>
      <c r="C37" s="2975"/>
      <c r="D37" s="2977"/>
      <c r="E37" s="3016"/>
      <c r="F37" s="1727" t="s">
        <v>1722</v>
      </c>
      <c r="G37" s="1726">
        <v>70</v>
      </c>
      <c r="H37" s="1726">
        <v>70</v>
      </c>
      <c r="I37" s="1078">
        <v>26.9</v>
      </c>
      <c r="J37" s="3017"/>
      <c r="K37" s="3063"/>
      <c r="L37" s="2136"/>
      <c r="M37" s="3561"/>
      <c r="N37" s="3515"/>
    </row>
    <row r="38" spans="1:14" s="53" customFormat="1" ht="30.75" customHeight="1">
      <c r="A38" s="2961"/>
      <c r="B38" s="2962"/>
      <c r="C38" s="2975"/>
      <c r="D38" s="2977"/>
      <c r="E38" s="3017"/>
      <c r="F38" s="1075" t="s">
        <v>16</v>
      </c>
      <c r="G38" s="1076">
        <f>SUM(G35:G37)</f>
        <v>90</v>
      </c>
      <c r="H38" s="1076">
        <f>SUM(H35:H37)</f>
        <v>90</v>
      </c>
      <c r="I38" s="1076">
        <f>SUM(I35:I37)</f>
        <v>31.9</v>
      </c>
      <c r="J38" s="3484"/>
      <c r="K38" s="3485"/>
      <c r="L38" s="3485"/>
      <c r="M38" s="3485"/>
      <c r="N38" s="3486"/>
    </row>
    <row r="39" spans="1:14" s="148" customFormat="1" ht="22.5" customHeight="1">
      <c r="A39" s="36" t="s">
        <v>17</v>
      </c>
      <c r="B39" s="100" t="s">
        <v>11</v>
      </c>
      <c r="C39" s="3498" t="s">
        <v>25</v>
      </c>
      <c r="D39" s="3499"/>
      <c r="E39" s="3499"/>
      <c r="F39" s="3500"/>
      <c r="G39" s="1079">
        <f>SUM(G32+G34+G38)</f>
        <v>143</v>
      </c>
      <c r="H39" s="1079">
        <f>SUM(H32+H34+H38)</f>
        <v>148</v>
      </c>
      <c r="I39" s="1079">
        <f>SUM(I32+I34+I38)</f>
        <v>80.4</v>
      </c>
      <c r="J39" s="3501"/>
      <c r="K39" s="3502"/>
      <c r="L39" s="3502"/>
      <c r="M39" s="3502"/>
      <c r="N39" s="3503"/>
    </row>
    <row r="40" spans="1:14" s="149" customFormat="1" ht="27.75" customHeight="1">
      <c r="A40" s="36" t="s">
        <v>17</v>
      </c>
      <c r="B40" s="100" t="s">
        <v>17</v>
      </c>
      <c r="C40" s="3483" t="s">
        <v>92</v>
      </c>
      <c r="D40" s="3483"/>
      <c r="E40" s="3483"/>
      <c r="F40" s="3483"/>
      <c r="G40" s="3483"/>
      <c r="H40" s="3483"/>
      <c r="I40" s="3483"/>
      <c r="J40" s="3483"/>
      <c r="K40" s="3483"/>
      <c r="L40" s="3483"/>
      <c r="M40" s="3483"/>
      <c r="N40" s="3483"/>
    </row>
    <row r="41" spans="1:14" s="53" customFormat="1" ht="129.75" customHeight="1">
      <c r="A41" s="2961" t="s">
        <v>17</v>
      </c>
      <c r="B41" s="2962" t="s">
        <v>17</v>
      </c>
      <c r="C41" s="2975" t="s">
        <v>11</v>
      </c>
      <c r="D41" s="2977" t="s">
        <v>348</v>
      </c>
      <c r="E41" s="2977" t="s">
        <v>1251</v>
      </c>
      <c r="F41" s="843" t="s">
        <v>15</v>
      </c>
      <c r="G41" s="1724">
        <v>3</v>
      </c>
      <c r="H41" s="1724">
        <v>3</v>
      </c>
      <c r="I41" s="1080">
        <v>3</v>
      </c>
      <c r="J41" s="876" t="s">
        <v>1038</v>
      </c>
      <c r="K41" s="639" t="s">
        <v>660</v>
      </c>
      <c r="L41" s="282" t="s">
        <v>660</v>
      </c>
      <c r="M41" s="1367" t="s">
        <v>1547</v>
      </c>
      <c r="N41" s="1081"/>
    </row>
    <row r="42" spans="1:14" s="53" customFormat="1" ht="27.75" customHeight="1">
      <c r="A42" s="2961"/>
      <c r="B42" s="2962"/>
      <c r="C42" s="2975"/>
      <c r="D42" s="2977"/>
      <c r="E42" s="2977"/>
      <c r="F42" s="1075" t="s">
        <v>16</v>
      </c>
      <c r="G42" s="1076">
        <f>G41</f>
        <v>3</v>
      </c>
      <c r="H42" s="1076">
        <f>H41</f>
        <v>3</v>
      </c>
      <c r="I42" s="1076">
        <f>I41</f>
        <v>3</v>
      </c>
      <c r="J42" s="3484"/>
      <c r="K42" s="3485"/>
      <c r="L42" s="3485"/>
      <c r="M42" s="3485"/>
      <c r="N42" s="3486"/>
    </row>
    <row r="43" spans="1:14" s="149" customFormat="1" ht="22.5" customHeight="1">
      <c r="A43" s="36" t="s">
        <v>17</v>
      </c>
      <c r="B43" s="100" t="s">
        <v>17</v>
      </c>
      <c r="C43" s="3465" t="s">
        <v>25</v>
      </c>
      <c r="D43" s="3466"/>
      <c r="E43" s="3466"/>
      <c r="F43" s="3467"/>
      <c r="G43" s="1079">
        <f>SUM(G42)</f>
        <v>3</v>
      </c>
      <c r="H43" s="1079">
        <f>SUM(H42)</f>
        <v>3</v>
      </c>
      <c r="I43" s="1079">
        <f>SUM(I42)</f>
        <v>3</v>
      </c>
      <c r="J43" s="3519"/>
      <c r="K43" s="3520"/>
      <c r="L43" s="3520"/>
      <c r="M43" s="3520"/>
      <c r="N43" s="3521"/>
    </row>
    <row r="44" spans="1:14" s="149" customFormat="1" ht="22.5" customHeight="1">
      <c r="A44" s="36" t="s">
        <v>17</v>
      </c>
      <c r="B44" s="100" t="s">
        <v>30</v>
      </c>
      <c r="C44" s="3483" t="s">
        <v>93</v>
      </c>
      <c r="D44" s="3483"/>
      <c r="E44" s="3483"/>
      <c r="F44" s="3483"/>
      <c r="G44" s="3483"/>
      <c r="H44" s="3483"/>
      <c r="I44" s="3483"/>
      <c r="J44" s="3483"/>
      <c r="K44" s="3483"/>
      <c r="L44" s="3483"/>
      <c r="M44" s="3483"/>
      <c r="N44" s="3483"/>
    </row>
    <row r="45" spans="1:17" s="53" customFormat="1" ht="75.75" customHeight="1">
      <c r="A45" s="2961" t="s">
        <v>17</v>
      </c>
      <c r="B45" s="2962" t="s">
        <v>30</v>
      </c>
      <c r="C45" s="2975" t="s">
        <v>11</v>
      </c>
      <c r="D45" s="2977" t="s">
        <v>94</v>
      </c>
      <c r="E45" s="3015" t="s">
        <v>95</v>
      </c>
      <c r="F45" s="3540" t="s">
        <v>15</v>
      </c>
      <c r="G45" s="3560">
        <v>109.5</v>
      </c>
      <c r="H45" s="3557">
        <v>109.5</v>
      </c>
      <c r="I45" s="3538">
        <v>109.5</v>
      </c>
      <c r="J45" s="1082" t="s">
        <v>445</v>
      </c>
      <c r="K45" s="639" t="s">
        <v>658</v>
      </c>
      <c r="L45" s="282" t="s">
        <v>658</v>
      </c>
      <c r="M45" s="1366" t="s">
        <v>1548</v>
      </c>
      <c r="N45" s="1626"/>
      <c r="O45" s="140"/>
      <c r="P45" s="140"/>
      <c r="Q45" s="140"/>
    </row>
    <row r="46" spans="1:17" s="53" customFormat="1" ht="50.25" customHeight="1">
      <c r="A46" s="2961"/>
      <c r="B46" s="2962"/>
      <c r="C46" s="2975"/>
      <c r="D46" s="2977"/>
      <c r="E46" s="3016"/>
      <c r="F46" s="3541"/>
      <c r="G46" s="3560"/>
      <c r="H46" s="3557"/>
      <c r="I46" s="3539"/>
      <c r="J46" s="1082" t="s">
        <v>446</v>
      </c>
      <c r="K46" s="639" t="s">
        <v>1039</v>
      </c>
      <c r="L46" s="282" t="s">
        <v>1549</v>
      </c>
      <c r="M46" s="1366" t="s">
        <v>1550</v>
      </c>
      <c r="N46" s="1626" t="s">
        <v>1551</v>
      </c>
      <c r="O46" s="140"/>
      <c r="P46" s="140"/>
      <c r="Q46" s="140"/>
    </row>
    <row r="47" spans="1:14" s="53" customFormat="1" ht="36" customHeight="1">
      <c r="A47" s="2961"/>
      <c r="B47" s="2962"/>
      <c r="C47" s="2975"/>
      <c r="D47" s="2977"/>
      <c r="E47" s="3016"/>
      <c r="F47" s="3558" t="s">
        <v>350</v>
      </c>
      <c r="G47" s="3527">
        <v>147.3</v>
      </c>
      <c r="H47" s="3529">
        <v>147.3</v>
      </c>
      <c r="I47" s="2044">
        <v>147.3</v>
      </c>
      <c r="J47" s="1082" t="s">
        <v>447</v>
      </c>
      <c r="K47" s="639" t="s">
        <v>1040</v>
      </c>
      <c r="L47" s="282" t="s">
        <v>1552</v>
      </c>
      <c r="M47" s="1698" t="s">
        <v>1553</v>
      </c>
      <c r="N47" s="1647" t="s">
        <v>1554</v>
      </c>
    </row>
    <row r="48" spans="1:14" s="53" customFormat="1" ht="72" customHeight="1">
      <c r="A48" s="2961"/>
      <c r="B48" s="2962"/>
      <c r="C48" s="2975"/>
      <c r="D48" s="2977"/>
      <c r="E48" s="3016"/>
      <c r="F48" s="3559"/>
      <c r="G48" s="3528"/>
      <c r="H48" s="3493"/>
      <c r="I48" s="2045"/>
      <c r="J48" s="1082" t="s">
        <v>448</v>
      </c>
      <c r="K48" s="639" t="s">
        <v>1041</v>
      </c>
      <c r="L48" s="282" t="s">
        <v>1555</v>
      </c>
      <c r="M48" s="1626" t="s">
        <v>1556</v>
      </c>
      <c r="N48" s="1699" t="s">
        <v>1557</v>
      </c>
    </row>
    <row r="49" spans="1:14" s="53" customFormat="1" ht="48.75" customHeight="1">
      <c r="A49" s="2961"/>
      <c r="B49" s="2962"/>
      <c r="C49" s="2975"/>
      <c r="D49" s="2977"/>
      <c r="E49" s="3016"/>
      <c r="F49" s="843" t="s">
        <v>28</v>
      </c>
      <c r="G49" s="1722">
        <v>3.2</v>
      </c>
      <c r="H49" s="1722">
        <v>3.2</v>
      </c>
      <c r="I49" s="1083">
        <v>3.1</v>
      </c>
      <c r="J49" s="1082" t="s">
        <v>449</v>
      </c>
      <c r="K49" s="639" t="s">
        <v>698</v>
      </c>
      <c r="L49" s="1368" t="s">
        <v>1558</v>
      </c>
      <c r="M49" s="1626" t="s">
        <v>1559</v>
      </c>
      <c r="N49" s="1699" t="s">
        <v>1560</v>
      </c>
    </row>
    <row r="50" spans="1:14" s="53" customFormat="1" ht="42" customHeight="1">
      <c r="A50" s="2961"/>
      <c r="B50" s="2962"/>
      <c r="C50" s="2975"/>
      <c r="D50" s="2977"/>
      <c r="E50" s="3016"/>
      <c r="F50" s="1802" t="s">
        <v>318</v>
      </c>
      <c r="G50" s="1723">
        <v>1.4</v>
      </c>
      <c r="H50" s="1723">
        <v>1.4</v>
      </c>
      <c r="I50" s="1077">
        <v>1.4</v>
      </c>
      <c r="J50" s="1074" t="s">
        <v>450</v>
      </c>
      <c r="K50" s="169" t="s">
        <v>1042</v>
      </c>
      <c r="L50" s="287" t="s">
        <v>1561</v>
      </c>
      <c r="M50" s="1700" t="s">
        <v>1562</v>
      </c>
      <c r="N50" s="1626" t="s">
        <v>1546</v>
      </c>
    </row>
    <row r="51" spans="1:14" s="53" customFormat="1" ht="35.25" customHeight="1">
      <c r="A51" s="2961"/>
      <c r="B51" s="2962"/>
      <c r="C51" s="2975"/>
      <c r="D51" s="2977"/>
      <c r="E51" s="3017"/>
      <c r="F51" s="1075" t="s">
        <v>16</v>
      </c>
      <c r="G51" s="1076">
        <f>SUM(G45:G50)</f>
        <v>261.4</v>
      </c>
      <c r="H51" s="1076">
        <f>SUM(H45:H50)</f>
        <v>261.4</v>
      </c>
      <c r="I51" s="1076">
        <f>SUM(I45:I50)</f>
        <v>261.3</v>
      </c>
      <c r="J51" s="3484"/>
      <c r="K51" s="3485"/>
      <c r="L51" s="3485"/>
      <c r="M51" s="3485"/>
      <c r="N51" s="3486"/>
    </row>
    <row r="52" spans="1:14" s="53" customFormat="1" ht="50.25" customHeight="1">
      <c r="A52" s="2986" t="s">
        <v>17</v>
      </c>
      <c r="B52" s="2989" t="s">
        <v>30</v>
      </c>
      <c r="C52" s="2992" t="s">
        <v>30</v>
      </c>
      <c r="D52" s="3015" t="s">
        <v>96</v>
      </c>
      <c r="E52" s="3015" t="s">
        <v>451</v>
      </c>
      <c r="F52" s="2992" t="s">
        <v>350</v>
      </c>
      <c r="G52" s="3491">
        <v>167.9</v>
      </c>
      <c r="H52" s="3491">
        <v>167.9</v>
      </c>
      <c r="I52" s="2044">
        <v>167.9</v>
      </c>
      <c r="J52" s="1074" t="s">
        <v>452</v>
      </c>
      <c r="K52" s="169" t="s">
        <v>1042</v>
      </c>
      <c r="L52" s="1581" t="s">
        <v>1563</v>
      </c>
      <c r="M52" s="1366" t="s">
        <v>1564</v>
      </c>
      <c r="N52" s="1366" t="s">
        <v>1546</v>
      </c>
    </row>
    <row r="53" spans="1:14" s="53" customFormat="1" ht="48.75" customHeight="1">
      <c r="A53" s="2987"/>
      <c r="B53" s="2990"/>
      <c r="C53" s="2993"/>
      <c r="D53" s="3016"/>
      <c r="E53" s="3016"/>
      <c r="F53" s="2993"/>
      <c r="G53" s="3492"/>
      <c r="H53" s="3492"/>
      <c r="I53" s="3533"/>
      <c r="J53" s="1082" t="s">
        <v>349</v>
      </c>
      <c r="K53" s="1084" t="s">
        <v>1043</v>
      </c>
      <c r="L53" s="1369" t="s">
        <v>1565</v>
      </c>
      <c r="M53" s="1626" t="s">
        <v>1566</v>
      </c>
      <c r="N53" s="1366" t="s">
        <v>1546</v>
      </c>
    </row>
    <row r="54" spans="1:14" s="53" customFormat="1" ht="46.5" customHeight="1">
      <c r="A54" s="2987"/>
      <c r="B54" s="2990"/>
      <c r="C54" s="2993"/>
      <c r="D54" s="3016"/>
      <c r="E54" s="3016"/>
      <c r="F54" s="2993"/>
      <c r="G54" s="3492"/>
      <c r="H54" s="3492"/>
      <c r="I54" s="3533"/>
      <c r="J54" s="1082" t="s">
        <v>453</v>
      </c>
      <c r="K54" s="1084" t="s">
        <v>1044</v>
      </c>
      <c r="L54" s="1369" t="s">
        <v>1097</v>
      </c>
      <c r="M54" s="1626" t="s">
        <v>1567</v>
      </c>
      <c r="N54" s="1366" t="s">
        <v>1546</v>
      </c>
    </row>
    <row r="55" spans="1:14" s="53" customFormat="1" ht="61.5" customHeight="1">
      <c r="A55" s="2987"/>
      <c r="B55" s="2990"/>
      <c r="C55" s="2993"/>
      <c r="D55" s="3016"/>
      <c r="E55" s="3016"/>
      <c r="F55" s="2994"/>
      <c r="G55" s="3493"/>
      <c r="H55" s="3493"/>
      <c r="I55" s="2045"/>
      <c r="J55" s="1082" t="s">
        <v>454</v>
      </c>
      <c r="K55" s="1084" t="s">
        <v>1045</v>
      </c>
      <c r="L55" s="1369" t="s">
        <v>1568</v>
      </c>
      <c r="M55" s="1626" t="s">
        <v>1569</v>
      </c>
      <c r="N55" s="1404" t="s">
        <v>1570</v>
      </c>
    </row>
    <row r="56" spans="1:17" s="53" customFormat="1" ht="28.5" customHeight="1">
      <c r="A56" s="2988"/>
      <c r="B56" s="2991"/>
      <c r="C56" s="2994"/>
      <c r="D56" s="3017"/>
      <c r="E56" s="3017"/>
      <c r="F56" s="1075" t="s">
        <v>16</v>
      </c>
      <c r="G56" s="1076">
        <f>SUM(G52:G55)</f>
        <v>167.9</v>
      </c>
      <c r="H56" s="1076">
        <f>SUM(H52:H52)</f>
        <v>167.9</v>
      </c>
      <c r="I56" s="1076">
        <f>SUM(I52:I52)</f>
        <v>167.9</v>
      </c>
      <c r="J56" s="3484"/>
      <c r="K56" s="3485"/>
      <c r="L56" s="3485"/>
      <c r="M56" s="3485"/>
      <c r="N56" s="3486"/>
      <c r="O56" s="254"/>
      <c r="P56" s="254"/>
      <c r="Q56" s="254"/>
    </row>
    <row r="57" spans="1:17" s="53" customFormat="1" ht="48" customHeight="1">
      <c r="A57" s="2961" t="s">
        <v>17</v>
      </c>
      <c r="B57" s="2962" t="s">
        <v>30</v>
      </c>
      <c r="C57" s="2975" t="s">
        <v>19</v>
      </c>
      <c r="D57" s="2977" t="s">
        <v>97</v>
      </c>
      <c r="E57" s="2977" t="s">
        <v>95</v>
      </c>
      <c r="F57" s="2992" t="s">
        <v>350</v>
      </c>
      <c r="G57" s="3491">
        <v>62.4</v>
      </c>
      <c r="H57" s="3491">
        <v>62.4</v>
      </c>
      <c r="I57" s="2044">
        <v>62.4</v>
      </c>
      <c r="J57" s="1082" t="s">
        <v>349</v>
      </c>
      <c r="K57" s="639" t="s">
        <v>123</v>
      </c>
      <c r="L57" s="1368" t="s">
        <v>1572</v>
      </c>
      <c r="M57" s="1626" t="s">
        <v>1573</v>
      </c>
      <c r="N57" s="3513" t="s">
        <v>1571</v>
      </c>
      <c r="O57" s="254"/>
      <c r="P57" s="254"/>
      <c r="Q57" s="254"/>
    </row>
    <row r="58" spans="1:17" s="53" customFormat="1" ht="51" customHeight="1">
      <c r="A58" s="2961"/>
      <c r="B58" s="2962"/>
      <c r="C58" s="2975"/>
      <c r="D58" s="2977"/>
      <c r="E58" s="2977"/>
      <c r="F58" s="2994"/>
      <c r="G58" s="3493"/>
      <c r="H58" s="3493"/>
      <c r="I58" s="2045"/>
      <c r="J58" s="1082" t="s">
        <v>455</v>
      </c>
      <c r="K58" s="639" t="s">
        <v>779</v>
      </c>
      <c r="L58" s="1368" t="s">
        <v>1574</v>
      </c>
      <c r="M58" s="1626" t="s">
        <v>1575</v>
      </c>
      <c r="N58" s="3514"/>
      <c r="O58" s="140"/>
      <c r="P58" s="140"/>
      <c r="Q58" s="140"/>
    </row>
    <row r="59" spans="1:17" s="53" customFormat="1" ht="72" customHeight="1">
      <c r="A59" s="2961"/>
      <c r="B59" s="2962"/>
      <c r="C59" s="2975"/>
      <c r="D59" s="2977"/>
      <c r="E59" s="2977"/>
      <c r="F59" s="843" t="s">
        <v>15</v>
      </c>
      <c r="G59" s="1721">
        <v>165.3</v>
      </c>
      <c r="H59" s="1721">
        <v>165.3</v>
      </c>
      <c r="I59" s="7">
        <v>165.2</v>
      </c>
      <c r="J59" s="1082" t="s">
        <v>456</v>
      </c>
      <c r="K59" s="639" t="s">
        <v>1046</v>
      </c>
      <c r="L59" s="1368" t="s">
        <v>1576</v>
      </c>
      <c r="M59" s="1698" t="s">
        <v>1577</v>
      </c>
      <c r="N59" s="3515"/>
      <c r="O59" s="254"/>
      <c r="P59" s="254"/>
      <c r="Q59" s="254"/>
    </row>
    <row r="60" spans="1:17" s="53" customFormat="1" ht="28.5" customHeight="1">
      <c r="A60" s="2961"/>
      <c r="B60" s="2962"/>
      <c r="C60" s="2975"/>
      <c r="D60" s="2977"/>
      <c r="E60" s="2977"/>
      <c r="F60" s="1075" t="s">
        <v>16</v>
      </c>
      <c r="G60" s="1076">
        <f>SUM(G57:G59)</f>
        <v>227.70000000000002</v>
      </c>
      <c r="H60" s="1076">
        <f>SUM(H57:H59)</f>
        <v>227.70000000000002</v>
      </c>
      <c r="I60" s="1076">
        <f>SUM(I57:I59)</f>
        <v>227.6</v>
      </c>
      <c r="J60" s="3484"/>
      <c r="K60" s="3485"/>
      <c r="L60" s="3485"/>
      <c r="M60" s="3485"/>
      <c r="N60" s="3486"/>
      <c r="O60" s="254"/>
      <c r="P60" s="254"/>
      <c r="Q60" s="254"/>
    </row>
    <row r="61" spans="1:17" s="149" customFormat="1" ht="25.5" customHeight="1">
      <c r="A61" s="36" t="s">
        <v>17</v>
      </c>
      <c r="B61" s="100" t="s">
        <v>30</v>
      </c>
      <c r="C61" s="3465" t="s">
        <v>25</v>
      </c>
      <c r="D61" s="3466"/>
      <c r="E61" s="3466"/>
      <c r="F61" s="3467"/>
      <c r="G61" s="1079">
        <f>SUM(G51+G56+G60)</f>
        <v>657</v>
      </c>
      <c r="H61" s="1079">
        <f>SUM(H51+H56+H60)</f>
        <v>657</v>
      </c>
      <c r="I61" s="1079">
        <f>SUM(I51+I56+I60)</f>
        <v>656.8000000000001</v>
      </c>
      <c r="J61" s="3519"/>
      <c r="K61" s="3520"/>
      <c r="L61" s="3520"/>
      <c r="M61" s="3520"/>
      <c r="N61" s="3521"/>
      <c r="O61" s="255"/>
      <c r="P61" s="255"/>
      <c r="Q61" s="255"/>
    </row>
    <row r="62" spans="1:17" s="149" customFormat="1" ht="25.5" customHeight="1">
      <c r="A62" s="36" t="s">
        <v>17</v>
      </c>
      <c r="B62" s="100" t="s">
        <v>19</v>
      </c>
      <c r="C62" s="3483" t="s">
        <v>98</v>
      </c>
      <c r="D62" s="3483"/>
      <c r="E62" s="3483"/>
      <c r="F62" s="3483"/>
      <c r="G62" s="3483"/>
      <c r="H62" s="3483"/>
      <c r="I62" s="3483"/>
      <c r="J62" s="3483"/>
      <c r="K62" s="3483"/>
      <c r="L62" s="3483"/>
      <c r="M62" s="3483"/>
      <c r="N62" s="3483"/>
      <c r="O62" s="255"/>
      <c r="P62" s="255"/>
      <c r="Q62" s="255"/>
    </row>
    <row r="63" spans="1:14" ht="46.5" customHeight="1">
      <c r="A63" s="3546" t="s">
        <v>17</v>
      </c>
      <c r="B63" s="3468" t="s">
        <v>19</v>
      </c>
      <c r="C63" s="3530" t="s">
        <v>11</v>
      </c>
      <c r="D63" s="3542" t="s">
        <v>99</v>
      </c>
      <c r="E63" s="3542" t="s">
        <v>451</v>
      </c>
      <c r="F63" s="3543" t="s">
        <v>350</v>
      </c>
      <c r="G63" s="3491">
        <v>12.5</v>
      </c>
      <c r="H63" s="3480">
        <v>12.5</v>
      </c>
      <c r="I63" s="3480">
        <v>12.5</v>
      </c>
      <c r="J63" s="1085" t="s">
        <v>1047</v>
      </c>
      <c r="K63" s="1086" t="s">
        <v>1048</v>
      </c>
      <c r="L63" s="1369" t="s">
        <v>1578</v>
      </c>
      <c r="M63" s="1695" t="s">
        <v>1579</v>
      </c>
      <c r="N63" s="1696" t="s">
        <v>1546</v>
      </c>
    </row>
    <row r="64" spans="1:14" ht="46.5" customHeight="1">
      <c r="A64" s="3547"/>
      <c r="B64" s="3469"/>
      <c r="C64" s="3531"/>
      <c r="D64" s="3542"/>
      <c r="E64" s="3542"/>
      <c r="F64" s="3544"/>
      <c r="G64" s="3492"/>
      <c r="H64" s="3481"/>
      <c r="I64" s="3481"/>
      <c r="J64" s="1085" t="s">
        <v>1049</v>
      </c>
      <c r="K64" s="1086" t="s">
        <v>59</v>
      </c>
      <c r="L64" s="1369" t="s">
        <v>73</v>
      </c>
      <c r="M64" s="1695" t="s">
        <v>1580</v>
      </c>
      <c r="N64" s="1697"/>
    </row>
    <row r="65" spans="1:14" ht="46.5" customHeight="1">
      <c r="A65" s="3547"/>
      <c r="B65" s="3469"/>
      <c r="C65" s="3531"/>
      <c r="D65" s="3542"/>
      <c r="E65" s="3542"/>
      <c r="F65" s="3544"/>
      <c r="G65" s="3492"/>
      <c r="H65" s="3481"/>
      <c r="I65" s="3481"/>
      <c r="J65" s="1096" t="s">
        <v>1050</v>
      </c>
      <c r="K65" s="1086" t="s">
        <v>457</v>
      </c>
      <c r="L65" s="1369" t="s">
        <v>1581</v>
      </c>
      <c r="M65" s="1695" t="s">
        <v>1582</v>
      </c>
      <c r="N65" s="1626" t="s">
        <v>1583</v>
      </c>
    </row>
    <row r="66" spans="1:14" ht="66.75" customHeight="1">
      <c r="A66" s="3547"/>
      <c r="B66" s="3469"/>
      <c r="C66" s="3531"/>
      <c r="D66" s="3542"/>
      <c r="E66" s="3542"/>
      <c r="F66" s="3545"/>
      <c r="G66" s="3493"/>
      <c r="H66" s="3482"/>
      <c r="I66" s="3482"/>
      <c r="J66" s="1095" t="s">
        <v>1051</v>
      </c>
      <c r="K66" s="1086" t="s">
        <v>1052</v>
      </c>
      <c r="L66" s="1369" t="s">
        <v>1584</v>
      </c>
      <c r="M66" s="1695" t="s">
        <v>1585</v>
      </c>
      <c r="N66" s="1583" t="s">
        <v>1570</v>
      </c>
    </row>
    <row r="67" spans="1:14" ht="27" customHeight="1">
      <c r="A67" s="3548"/>
      <c r="B67" s="3470"/>
      <c r="C67" s="3532"/>
      <c r="D67" s="3542"/>
      <c r="E67" s="3542"/>
      <c r="F67" s="1087" t="s">
        <v>16</v>
      </c>
      <c r="G67" s="1088">
        <f>SUM(G63:G66)</f>
        <v>12.5</v>
      </c>
      <c r="H67" s="1088">
        <f>SUM(H63)</f>
        <v>12.5</v>
      </c>
      <c r="I67" s="1088">
        <f>SUM(I63)</f>
        <v>12.5</v>
      </c>
      <c r="J67" s="3550"/>
      <c r="K67" s="3551"/>
      <c r="L67" s="3551"/>
      <c r="M67" s="3551"/>
      <c r="N67" s="3552"/>
    </row>
    <row r="68" spans="1:17" s="149" customFormat="1" ht="25.5" customHeight="1">
      <c r="A68" s="36" t="s">
        <v>17</v>
      </c>
      <c r="B68" s="100" t="s">
        <v>19</v>
      </c>
      <c r="C68" s="3465" t="s">
        <v>25</v>
      </c>
      <c r="D68" s="3466"/>
      <c r="E68" s="3466"/>
      <c r="F68" s="3467"/>
      <c r="G68" s="1079">
        <f>SUM(G67)</f>
        <v>12.5</v>
      </c>
      <c r="H68" s="1079">
        <f>SUM(H67)</f>
        <v>12.5</v>
      </c>
      <c r="I68" s="1079">
        <f>SUM(I67)</f>
        <v>12.5</v>
      </c>
      <c r="J68" s="3519"/>
      <c r="K68" s="3520"/>
      <c r="L68" s="3520"/>
      <c r="M68" s="3520"/>
      <c r="N68" s="3521"/>
      <c r="O68" s="255"/>
      <c r="P68" s="255"/>
      <c r="Q68" s="255"/>
    </row>
    <row r="69" spans="1:17" s="149" customFormat="1" ht="25.5" customHeight="1">
      <c r="A69" s="36" t="s">
        <v>17</v>
      </c>
      <c r="B69" s="3522" t="s">
        <v>31</v>
      </c>
      <c r="C69" s="3523"/>
      <c r="D69" s="3523"/>
      <c r="E69" s="3523"/>
      <c r="F69" s="3524"/>
      <c r="G69" s="1089">
        <f>SUM(G39+G43+G61+G68)</f>
        <v>815.5</v>
      </c>
      <c r="H69" s="1089">
        <f>SUM(H39+H43+H61+H68)</f>
        <v>820.5</v>
      </c>
      <c r="I69" s="1089">
        <f>SUM(I39+I43+I61+I68)</f>
        <v>752.7</v>
      </c>
      <c r="J69" s="3506"/>
      <c r="K69" s="3507"/>
      <c r="L69" s="3507"/>
      <c r="M69" s="3507"/>
      <c r="N69" s="3508"/>
      <c r="O69" s="255"/>
      <c r="P69" s="255"/>
      <c r="Q69" s="255"/>
    </row>
    <row r="70" spans="1:14" s="149" customFormat="1" ht="25.5" customHeight="1">
      <c r="A70" s="36" t="s">
        <v>30</v>
      </c>
      <c r="B70" s="3549" t="s">
        <v>100</v>
      </c>
      <c r="C70" s="3549"/>
      <c r="D70" s="3549"/>
      <c r="E70" s="3549"/>
      <c r="F70" s="3549"/>
      <c r="G70" s="3549"/>
      <c r="H70" s="3549"/>
      <c r="I70" s="3549"/>
      <c r="J70" s="3549"/>
      <c r="K70" s="3549"/>
      <c r="L70" s="3549"/>
      <c r="M70" s="3549"/>
      <c r="N70" s="3549"/>
    </row>
    <row r="71" spans="1:14" s="149" customFormat="1" ht="25.5" customHeight="1">
      <c r="A71" s="36" t="s">
        <v>30</v>
      </c>
      <c r="B71" s="100" t="s">
        <v>11</v>
      </c>
      <c r="C71" s="3483" t="s">
        <v>101</v>
      </c>
      <c r="D71" s="3483"/>
      <c r="E71" s="3483"/>
      <c r="F71" s="3483"/>
      <c r="G71" s="3483"/>
      <c r="H71" s="3483"/>
      <c r="I71" s="3483"/>
      <c r="J71" s="3483"/>
      <c r="K71" s="3483"/>
      <c r="L71" s="3483"/>
      <c r="M71" s="3483"/>
      <c r="N71" s="3483"/>
    </row>
    <row r="72" spans="1:14" s="53" customFormat="1" ht="54" customHeight="1">
      <c r="A72" s="2961" t="s">
        <v>30</v>
      </c>
      <c r="B72" s="2962" t="s">
        <v>11</v>
      </c>
      <c r="C72" s="2975" t="s">
        <v>11</v>
      </c>
      <c r="D72" s="2977" t="s">
        <v>102</v>
      </c>
      <c r="E72" s="3015" t="s">
        <v>1249</v>
      </c>
      <c r="F72" s="2992" t="s">
        <v>15</v>
      </c>
      <c r="G72" s="3477">
        <v>13</v>
      </c>
      <c r="H72" s="3477">
        <v>23</v>
      </c>
      <c r="I72" s="3480">
        <v>13.3</v>
      </c>
      <c r="J72" s="1370" t="s">
        <v>1586</v>
      </c>
      <c r="K72" s="1373">
        <v>20</v>
      </c>
      <c r="L72" s="1544">
        <v>7</v>
      </c>
      <c r="M72" s="1366" t="s">
        <v>1592</v>
      </c>
      <c r="N72" s="1404" t="s">
        <v>1596</v>
      </c>
    </row>
    <row r="73" spans="1:14" s="53" customFormat="1" ht="38.25" customHeight="1">
      <c r="A73" s="2961"/>
      <c r="B73" s="2962"/>
      <c r="C73" s="2975"/>
      <c r="D73" s="2977"/>
      <c r="E73" s="3016"/>
      <c r="F73" s="2993"/>
      <c r="G73" s="3478"/>
      <c r="H73" s="3478"/>
      <c r="I73" s="3481"/>
      <c r="J73" s="1371" t="s">
        <v>1587</v>
      </c>
      <c r="K73" s="1375" t="s">
        <v>705</v>
      </c>
      <c r="L73" s="1548" t="s">
        <v>658</v>
      </c>
      <c r="M73" s="1377" t="s">
        <v>1593</v>
      </c>
      <c r="N73" s="3513" t="s">
        <v>1597</v>
      </c>
    </row>
    <row r="74" spans="1:14" s="53" customFormat="1" ht="38.25" customHeight="1">
      <c r="A74" s="2961"/>
      <c r="B74" s="2962"/>
      <c r="C74" s="2975"/>
      <c r="D74" s="2977"/>
      <c r="E74" s="3016"/>
      <c r="F74" s="2993"/>
      <c r="G74" s="3478"/>
      <c r="H74" s="3478"/>
      <c r="I74" s="3481"/>
      <c r="J74" s="1372" t="s">
        <v>1588</v>
      </c>
      <c r="K74" s="1376" t="s">
        <v>1043</v>
      </c>
      <c r="L74" s="1545" t="s">
        <v>1396</v>
      </c>
      <c r="M74" s="1378" t="s">
        <v>1594</v>
      </c>
      <c r="N74" s="3515"/>
    </row>
    <row r="75" spans="1:14" s="53" customFormat="1" ht="103.5" customHeight="1">
      <c r="A75" s="2961"/>
      <c r="B75" s="2962"/>
      <c r="C75" s="2975"/>
      <c r="D75" s="2977"/>
      <c r="E75" s="3016"/>
      <c r="F75" s="2994"/>
      <c r="G75" s="3479"/>
      <c r="H75" s="3479"/>
      <c r="I75" s="3482"/>
      <c r="J75" s="1371" t="s">
        <v>1589</v>
      </c>
      <c r="K75" s="1376" t="s">
        <v>1590</v>
      </c>
      <c r="L75" s="1369" t="s">
        <v>1591</v>
      </c>
      <c r="M75" s="1379" t="s">
        <v>1595</v>
      </c>
      <c r="N75" s="1298"/>
    </row>
    <row r="76" spans="1:14" s="53" customFormat="1" ht="30" customHeight="1">
      <c r="A76" s="2961"/>
      <c r="B76" s="2962"/>
      <c r="C76" s="2975"/>
      <c r="D76" s="2977"/>
      <c r="E76" s="3017"/>
      <c r="F76" s="1075" t="s">
        <v>16</v>
      </c>
      <c r="G76" s="1076">
        <f>G72</f>
        <v>13</v>
      </c>
      <c r="H76" s="1076">
        <f>H72</f>
        <v>23</v>
      </c>
      <c r="I76" s="1076">
        <f>I72</f>
        <v>13.3</v>
      </c>
      <c r="J76" s="3484"/>
      <c r="K76" s="3485"/>
      <c r="L76" s="3485"/>
      <c r="M76" s="3485"/>
      <c r="N76" s="3486"/>
    </row>
    <row r="77" spans="1:17" s="53" customFormat="1" ht="60" customHeight="1">
      <c r="A77" s="2961" t="s">
        <v>30</v>
      </c>
      <c r="B77" s="2962" t="s">
        <v>11</v>
      </c>
      <c r="C77" s="2975" t="s">
        <v>17</v>
      </c>
      <c r="D77" s="2977" t="s">
        <v>103</v>
      </c>
      <c r="E77" s="3015" t="s">
        <v>1249</v>
      </c>
      <c r="F77" s="3510" t="s">
        <v>15</v>
      </c>
      <c r="G77" s="3491">
        <v>3</v>
      </c>
      <c r="H77" s="3491">
        <v>3</v>
      </c>
      <c r="I77" s="2044">
        <v>3</v>
      </c>
      <c r="J77" s="1383" t="s">
        <v>458</v>
      </c>
      <c r="K77" s="1380">
        <v>100</v>
      </c>
      <c r="L77" s="1374">
        <v>164</v>
      </c>
      <c r="M77" s="3471" t="s">
        <v>1600</v>
      </c>
      <c r="N77" s="3535" t="s">
        <v>1601</v>
      </c>
      <c r="O77" s="140"/>
      <c r="P77" s="140"/>
      <c r="Q77" s="140"/>
    </row>
    <row r="78" spans="1:17" s="53" customFormat="1" ht="48.75" customHeight="1">
      <c r="A78" s="2961"/>
      <c r="B78" s="2962"/>
      <c r="C78" s="2975"/>
      <c r="D78" s="2977"/>
      <c r="E78" s="3016"/>
      <c r="F78" s="3511"/>
      <c r="G78" s="3492"/>
      <c r="H78" s="3492"/>
      <c r="I78" s="3533"/>
      <c r="J78" s="1384" t="s">
        <v>1598</v>
      </c>
      <c r="K78" s="1381">
        <v>400</v>
      </c>
      <c r="L78" s="1382">
        <v>466</v>
      </c>
      <c r="M78" s="3472"/>
      <c r="N78" s="3536"/>
      <c r="O78" s="140"/>
      <c r="P78" s="140"/>
      <c r="Q78" s="140"/>
    </row>
    <row r="79" spans="1:17" s="53" customFormat="1" ht="60" customHeight="1">
      <c r="A79" s="2961"/>
      <c r="B79" s="2962"/>
      <c r="C79" s="2975"/>
      <c r="D79" s="2977"/>
      <c r="E79" s="3016"/>
      <c r="F79" s="3512"/>
      <c r="G79" s="3493"/>
      <c r="H79" s="3493"/>
      <c r="I79" s="2045"/>
      <c r="J79" s="1384" t="s">
        <v>1599</v>
      </c>
      <c r="K79" s="1381">
        <v>50</v>
      </c>
      <c r="L79" s="1382">
        <v>64</v>
      </c>
      <c r="M79" s="3534"/>
      <c r="N79" s="3537"/>
      <c r="O79" s="140"/>
      <c r="P79" s="140"/>
      <c r="Q79" s="140"/>
    </row>
    <row r="80" spans="1:14" s="53" customFormat="1" ht="23.25" customHeight="1">
      <c r="A80" s="2961"/>
      <c r="B80" s="2962"/>
      <c r="C80" s="2975"/>
      <c r="D80" s="2977"/>
      <c r="E80" s="3017"/>
      <c r="F80" s="1075" t="s">
        <v>16</v>
      </c>
      <c r="G80" s="1076">
        <f>SUM(G77)</f>
        <v>3</v>
      </c>
      <c r="H80" s="1076">
        <f>SUM(H77)</f>
        <v>3</v>
      </c>
      <c r="I80" s="1076">
        <f>SUM(I77)</f>
        <v>3</v>
      </c>
      <c r="J80" s="3484"/>
      <c r="K80" s="3485"/>
      <c r="L80" s="3485"/>
      <c r="M80" s="3485"/>
      <c r="N80" s="3486"/>
    </row>
    <row r="81" spans="1:17" s="53" customFormat="1" ht="87.75" customHeight="1">
      <c r="A81" s="2961" t="s">
        <v>30</v>
      </c>
      <c r="B81" s="2962" t="s">
        <v>11</v>
      </c>
      <c r="C81" s="2975" t="s">
        <v>30</v>
      </c>
      <c r="D81" s="2977" t="s">
        <v>459</v>
      </c>
      <c r="E81" s="3015" t="s">
        <v>1249</v>
      </c>
      <c r="F81" s="843" t="s">
        <v>15</v>
      </c>
      <c r="G81" s="1721">
        <v>12</v>
      </c>
      <c r="H81" s="1721">
        <v>17</v>
      </c>
      <c r="I81" s="7">
        <v>9.4</v>
      </c>
      <c r="J81" s="1090" t="s">
        <v>460</v>
      </c>
      <c r="K81" s="1091">
        <v>5</v>
      </c>
      <c r="L81" s="1385">
        <v>9</v>
      </c>
      <c r="M81" s="1546" t="s">
        <v>1602</v>
      </c>
      <c r="N81" s="1547" t="s">
        <v>1603</v>
      </c>
      <c r="O81" s="140"/>
      <c r="P81" s="140"/>
      <c r="Q81" s="140"/>
    </row>
    <row r="82" spans="1:14" s="53" customFormat="1" ht="23.25" customHeight="1">
      <c r="A82" s="2961"/>
      <c r="B82" s="2962"/>
      <c r="C82" s="2975"/>
      <c r="D82" s="2977"/>
      <c r="E82" s="3017"/>
      <c r="F82" s="1075" t="s">
        <v>16</v>
      </c>
      <c r="G82" s="1076">
        <f>SUM(G81)</f>
        <v>12</v>
      </c>
      <c r="H82" s="1076">
        <f>SUM(H81)</f>
        <v>17</v>
      </c>
      <c r="I82" s="1076">
        <f>SUM(I81)</f>
        <v>9.4</v>
      </c>
      <c r="J82" s="3484"/>
      <c r="K82" s="3485"/>
      <c r="L82" s="3485"/>
      <c r="M82" s="3485"/>
      <c r="N82" s="3486"/>
    </row>
    <row r="83" spans="1:17" s="53" customFormat="1" ht="55.5" customHeight="1">
      <c r="A83" s="2961" t="s">
        <v>30</v>
      </c>
      <c r="B83" s="2962" t="s">
        <v>11</v>
      </c>
      <c r="C83" s="2975" t="s">
        <v>19</v>
      </c>
      <c r="D83" s="2977" t="s">
        <v>1053</v>
      </c>
      <c r="E83" s="3015" t="s">
        <v>1252</v>
      </c>
      <c r="F83" s="843" t="s">
        <v>15</v>
      </c>
      <c r="G83" s="1721">
        <v>1</v>
      </c>
      <c r="H83" s="7">
        <v>1</v>
      </c>
      <c r="I83" s="7">
        <v>0</v>
      </c>
      <c r="J83" s="3474" t="s">
        <v>1054</v>
      </c>
      <c r="K83" s="3473">
        <v>10</v>
      </c>
      <c r="L83" s="3475" t="s">
        <v>1396</v>
      </c>
      <c r="M83" s="3471" t="s">
        <v>1604</v>
      </c>
      <c r="N83" s="3471" t="s">
        <v>1605</v>
      </c>
      <c r="O83" s="140"/>
      <c r="P83" s="140"/>
      <c r="Q83" s="140"/>
    </row>
    <row r="84" spans="1:17" s="53" customFormat="1" ht="37.5" customHeight="1">
      <c r="A84" s="2961"/>
      <c r="B84" s="2962"/>
      <c r="C84" s="2975"/>
      <c r="D84" s="2977"/>
      <c r="E84" s="3016"/>
      <c r="F84" s="843" t="s">
        <v>29</v>
      </c>
      <c r="G84" s="1721">
        <v>1</v>
      </c>
      <c r="H84" s="7">
        <v>1</v>
      </c>
      <c r="I84" s="7">
        <v>0</v>
      </c>
      <c r="J84" s="3474"/>
      <c r="K84" s="3473"/>
      <c r="L84" s="3476"/>
      <c r="M84" s="3472"/>
      <c r="N84" s="3472"/>
      <c r="O84" s="140"/>
      <c r="P84" s="140"/>
      <c r="Q84" s="140"/>
    </row>
    <row r="85" spans="1:17" s="53" customFormat="1" ht="36.75" customHeight="1">
      <c r="A85" s="2961"/>
      <c r="B85" s="2962"/>
      <c r="C85" s="2975"/>
      <c r="D85" s="2977"/>
      <c r="E85" s="3016"/>
      <c r="F85" s="843" t="s">
        <v>36</v>
      </c>
      <c r="G85" s="1721">
        <v>6</v>
      </c>
      <c r="H85" s="7">
        <v>6</v>
      </c>
      <c r="I85" s="7">
        <v>0</v>
      </c>
      <c r="J85" s="3474"/>
      <c r="K85" s="3473"/>
      <c r="L85" s="3476"/>
      <c r="M85" s="3472"/>
      <c r="N85" s="3472"/>
      <c r="O85" s="140"/>
      <c r="P85" s="140"/>
      <c r="Q85" s="140"/>
    </row>
    <row r="86" spans="1:14" s="53" customFormat="1" ht="23.25" customHeight="1">
      <c r="A86" s="2961"/>
      <c r="B86" s="2962"/>
      <c r="C86" s="2975"/>
      <c r="D86" s="2977"/>
      <c r="E86" s="3017"/>
      <c r="F86" s="1075" t="s">
        <v>16</v>
      </c>
      <c r="G86" s="1076">
        <f>SUM(G83:G85)</f>
        <v>8</v>
      </c>
      <c r="H86" s="1076">
        <f>SUM(H83:H85)</f>
        <v>8</v>
      </c>
      <c r="I86" s="1076">
        <f>SUM(I83:I85)</f>
        <v>0</v>
      </c>
      <c r="J86" s="3484"/>
      <c r="K86" s="3485"/>
      <c r="L86" s="3485"/>
      <c r="M86" s="3485"/>
      <c r="N86" s="3486"/>
    </row>
    <row r="87" spans="1:14" s="144" customFormat="1" ht="25.5" customHeight="1">
      <c r="A87" s="36" t="s">
        <v>30</v>
      </c>
      <c r="B87" s="100" t="s">
        <v>11</v>
      </c>
      <c r="C87" s="3465" t="s">
        <v>25</v>
      </c>
      <c r="D87" s="3466"/>
      <c r="E87" s="3466"/>
      <c r="F87" s="3467"/>
      <c r="G87" s="1079">
        <f>SUM(G82+G80+G76+G86)</f>
        <v>36</v>
      </c>
      <c r="H87" s="1079">
        <f>SUM(H82+H80+H76+H86)</f>
        <v>51</v>
      </c>
      <c r="I87" s="1079">
        <f>SUM(I82+I80+I76+I86)</f>
        <v>25.700000000000003</v>
      </c>
      <c r="J87" s="3519"/>
      <c r="K87" s="3520"/>
      <c r="L87" s="3520"/>
      <c r="M87" s="3520"/>
      <c r="N87" s="3521"/>
    </row>
    <row r="88" spans="1:14" s="144" customFormat="1" ht="25.5" customHeight="1">
      <c r="A88" s="36" t="s">
        <v>30</v>
      </c>
      <c r="B88" s="3522" t="s">
        <v>31</v>
      </c>
      <c r="C88" s="3523"/>
      <c r="D88" s="3523"/>
      <c r="E88" s="3523"/>
      <c r="F88" s="3524"/>
      <c r="G88" s="1089">
        <f>SUM(G87)</f>
        <v>36</v>
      </c>
      <c r="H88" s="1089">
        <f>SUM(H87)</f>
        <v>51</v>
      </c>
      <c r="I88" s="1089">
        <f>SUM(I87)</f>
        <v>25.700000000000003</v>
      </c>
      <c r="J88" s="3506"/>
      <c r="K88" s="3507"/>
      <c r="L88" s="3507"/>
      <c r="M88" s="3507"/>
      <c r="N88" s="3508"/>
    </row>
    <row r="89" spans="1:14" s="37" customFormat="1" ht="22.5" customHeight="1">
      <c r="A89" s="2080" t="s">
        <v>39</v>
      </c>
      <c r="B89" s="2081"/>
      <c r="C89" s="2081"/>
      <c r="D89" s="2081"/>
      <c r="E89" s="2081"/>
      <c r="F89" s="2082"/>
      <c r="G89" s="81">
        <f>SUM(G28+G69+G88)</f>
        <v>2068.8</v>
      </c>
      <c r="H89" s="81">
        <f>SUM(H28+H69+H88)</f>
        <v>2110.7</v>
      </c>
      <c r="I89" s="81">
        <f>SUM(I28+I69+I88)</f>
        <v>1982.1000000000001</v>
      </c>
      <c r="J89" s="3509"/>
      <c r="K89" s="3509"/>
      <c r="L89" s="3509"/>
      <c r="M89" s="3509"/>
      <c r="N89" s="3509"/>
    </row>
    <row r="90" ht="12.75">
      <c r="M90" s="66"/>
    </row>
    <row r="91" spans="2:14" ht="15.75" customHeight="1" hidden="1">
      <c r="B91" s="39"/>
      <c r="C91" s="39"/>
      <c r="D91" s="39"/>
      <c r="E91" s="39"/>
      <c r="F91" s="39" t="s">
        <v>15</v>
      </c>
      <c r="G91" s="40" t="e">
        <f>SUM(#REF!+#REF!+G18+#REF!+#REF!+G24+#REF!+G33+G41+G45+G52+G57+G72+#REF!+#REF!+#REF!)</f>
        <v>#REF!</v>
      </c>
      <c r="H91" s="40" t="e">
        <f>SUM(#REF!+#REF!+H18+#REF!+#REF!+H24+#REF!+H33+H41+H45+H52+H57+H72+#REF!+#REF!+#REF!)</f>
        <v>#REF!</v>
      </c>
      <c r="I91" s="40" t="e">
        <f>SUM(#REF!+#REF!+I18+#REF!+#REF!+I24+#REF!+I33+I41+I45+I52+I57+I72+#REF!+#REF!+#REF!)</f>
        <v>#REF!</v>
      </c>
      <c r="J91" s="39"/>
      <c r="K91" s="39"/>
      <c r="L91" s="39"/>
      <c r="M91" s="39"/>
      <c r="N91" s="39"/>
    </row>
    <row r="92" spans="2:14" ht="15.75" customHeight="1" hidden="1">
      <c r="B92" s="41"/>
      <c r="C92" s="41"/>
      <c r="D92" s="41"/>
      <c r="E92" s="41"/>
      <c r="F92" s="41" t="s">
        <v>28</v>
      </c>
      <c r="G92" s="42">
        <f>SUM(G49)</f>
        <v>3.2</v>
      </c>
      <c r="H92" s="42">
        <f>SUM(H49)</f>
        <v>3.2</v>
      </c>
      <c r="I92" s="42">
        <f>SUM(I49)</f>
        <v>3.1</v>
      </c>
      <c r="J92" s="41"/>
      <c r="K92" s="41"/>
      <c r="L92" s="41"/>
      <c r="M92" s="41"/>
      <c r="N92" s="41"/>
    </row>
    <row r="93" spans="2:14" ht="15.75" customHeight="1" hidden="1">
      <c r="B93" s="41"/>
      <c r="C93" s="41"/>
      <c r="D93" s="41"/>
      <c r="E93" s="41"/>
      <c r="F93" s="41" t="s">
        <v>34</v>
      </c>
      <c r="G93" s="42" t="e">
        <f>SUM(G14+#REF!)</f>
        <v>#REF!</v>
      </c>
      <c r="H93" s="42" t="e">
        <f>SUM(H14+#REF!)</f>
        <v>#REF!</v>
      </c>
      <c r="I93" s="42" t="e">
        <f>SUM(I14+#REF!)</f>
        <v>#REF!</v>
      </c>
      <c r="J93" s="41"/>
      <c r="K93" s="41"/>
      <c r="L93" s="41"/>
      <c r="M93" s="3516"/>
      <c r="N93" s="41"/>
    </row>
    <row r="94" spans="6:13" ht="15.75" customHeight="1" hidden="1">
      <c r="F94" s="44" t="s">
        <v>58</v>
      </c>
      <c r="G94" s="20" t="e">
        <f>SUM(#REF!+#REF!+G63)</f>
        <v>#REF!</v>
      </c>
      <c r="H94" s="20" t="e">
        <f>SUM(#REF!+#REF!+H63)</f>
        <v>#REF!</v>
      </c>
      <c r="I94" s="20" t="e">
        <f>SUM(#REF!+#REF!+I63)</f>
        <v>#REF!</v>
      </c>
      <c r="M94" s="3517"/>
    </row>
    <row r="95" spans="6:13" ht="15.75" customHeight="1" hidden="1">
      <c r="F95" s="44" t="s">
        <v>29</v>
      </c>
      <c r="G95" s="20" t="e">
        <f>SUM(G22+#REF!+G47+#REF!+G58)</f>
        <v>#REF!</v>
      </c>
      <c r="H95" s="20" t="e">
        <f>SUM(H22+#REF!+H47+#REF!+H58)</f>
        <v>#REF!</v>
      </c>
      <c r="I95" s="20" t="e">
        <f>SUM(I22+#REF!+I47+#REF!+I58)</f>
        <v>#REF!</v>
      </c>
      <c r="M95" s="3517"/>
    </row>
    <row r="96" spans="6:13" ht="15.75" customHeight="1" hidden="1">
      <c r="F96" s="44" t="s">
        <v>53</v>
      </c>
      <c r="G96" s="20">
        <f>SUM(G23)</f>
        <v>58.2</v>
      </c>
      <c r="H96" s="20">
        <f>SUM(H23)</f>
        <v>69.5</v>
      </c>
      <c r="I96" s="20">
        <f>SUM(I23)</f>
        <v>69.5</v>
      </c>
      <c r="M96" s="3517"/>
    </row>
    <row r="97" spans="6:13" ht="15.75" customHeight="1" hidden="1">
      <c r="F97" s="44" t="s">
        <v>21</v>
      </c>
      <c r="G97" s="20" t="e">
        <f>SUM(#REF!+#REF!)</f>
        <v>#REF!</v>
      </c>
      <c r="H97" s="20" t="e">
        <f>SUM(#REF!+#REF!)</f>
        <v>#REF!</v>
      </c>
      <c r="I97" s="20" t="e">
        <f>SUM(#REF!+#REF!)</f>
        <v>#REF!</v>
      </c>
      <c r="M97" s="3518"/>
    </row>
    <row r="98" spans="6:13" ht="15.75" customHeight="1" hidden="1">
      <c r="F98" s="44" t="s">
        <v>40</v>
      </c>
      <c r="G98" s="20" t="e">
        <f>SUM(G91:G97)</f>
        <v>#REF!</v>
      </c>
      <c r="H98" s="20" t="e">
        <f>SUM(H91:H97)</f>
        <v>#REF!</v>
      </c>
      <c r="I98" s="20" t="e">
        <f>SUM(I91:I97)</f>
        <v>#REF!</v>
      </c>
      <c r="M98" s="66"/>
    </row>
    <row r="99" spans="6:14" ht="34.5" customHeight="1">
      <c r="F99" s="176" t="s">
        <v>15</v>
      </c>
      <c r="G99" s="1798">
        <f>SUM(G14+G16+G18+G22+G31+G33+G35+G41+G45+G59+G72+G77+G81+G83)</f>
        <v>1508.3999999999999</v>
      </c>
      <c r="H99" s="1798">
        <f>SUM(H14+H16+H18+H22+H31+H33+H35+H41+H45+H59+H72+H77+H81+H83)</f>
        <v>1538.9999999999998</v>
      </c>
      <c r="I99" s="1798">
        <f>SUM(I14+I16+I18+I22+I31+I33+I35+I41+I45+I59+I72+I77+I81+I83)</f>
        <v>1469.4</v>
      </c>
      <c r="L99" s="1445"/>
      <c r="M99" s="195" t="s">
        <v>1699</v>
      </c>
      <c r="N99" s="176">
        <v>16</v>
      </c>
    </row>
    <row r="100" spans="6:14" ht="36" customHeight="1">
      <c r="F100" s="195" t="s">
        <v>318</v>
      </c>
      <c r="G100" s="1798">
        <f>SUM(G24+G50)</f>
        <v>16.4</v>
      </c>
      <c r="H100" s="1798">
        <f>SUM(H24+H50)</f>
        <v>16.4</v>
      </c>
      <c r="I100" s="1798">
        <f>SUM(I24+I50)</f>
        <v>16.4</v>
      </c>
      <c r="L100" s="1443"/>
      <c r="M100" s="63" t="s">
        <v>1696</v>
      </c>
      <c r="N100" s="176">
        <v>11</v>
      </c>
    </row>
    <row r="101" spans="6:14" ht="63">
      <c r="F101" s="176" t="s">
        <v>28</v>
      </c>
      <c r="G101" s="1798">
        <f>SUM(G25+G49)</f>
        <v>8.7</v>
      </c>
      <c r="H101" s="1798">
        <f>SUM(H25+H49)</f>
        <v>8.7</v>
      </c>
      <c r="I101" s="1798">
        <f>SUM(I25+I49)</f>
        <v>6.7</v>
      </c>
      <c r="L101" s="1434"/>
      <c r="M101" s="199" t="s">
        <v>1697</v>
      </c>
      <c r="N101" s="176">
        <v>4</v>
      </c>
    </row>
    <row r="102" spans="6:14" ht="47.25">
      <c r="F102" s="195" t="s">
        <v>249</v>
      </c>
      <c r="G102" s="1798"/>
      <c r="H102" s="1798"/>
      <c r="I102" s="1798"/>
      <c r="L102" s="1444"/>
      <c r="M102" s="199" t="s">
        <v>1698</v>
      </c>
      <c r="N102" s="176">
        <v>1</v>
      </c>
    </row>
    <row r="103" spans="6:9" ht="15.75">
      <c r="F103" s="176" t="s">
        <v>29</v>
      </c>
      <c r="G103" s="1798">
        <f>SUM(G36+G84)</f>
        <v>11</v>
      </c>
      <c r="H103" s="1798">
        <f>SUM(H84)</f>
        <v>1</v>
      </c>
      <c r="I103" s="1798">
        <f>SUM(I84)</f>
        <v>0</v>
      </c>
    </row>
    <row r="104" spans="6:9" ht="15.75">
      <c r="F104" s="176" t="s">
        <v>493</v>
      </c>
      <c r="G104" s="1798"/>
      <c r="H104" s="1798">
        <f>SUM(H36)</f>
        <v>10</v>
      </c>
      <c r="I104" s="1798">
        <f>SUM(I36)</f>
        <v>3.1</v>
      </c>
    </row>
    <row r="105" spans="6:9" ht="31.5">
      <c r="F105" s="195" t="s">
        <v>344</v>
      </c>
      <c r="G105" s="1798">
        <f>SUM(G23)</f>
        <v>58.2</v>
      </c>
      <c r="H105" s="1798">
        <f>SUM(H23)</f>
        <v>69.5</v>
      </c>
      <c r="I105" s="1798">
        <f>SUM(I23)</f>
        <v>69.5</v>
      </c>
    </row>
    <row r="106" spans="6:9" ht="31.5">
      <c r="F106" s="195" t="s">
        <v>350</v>
      </c>
      <c r="G106" s="1798">
        <f>SUM(G47+G52+G57+G63)</f>
        <v>390.1</v>
      </c>
      <c r="H106" s="1798">
        <f>SUM(H47+H52+H57+H63)</f>
        <v>390.1</v>
      </c>
      <c r="I106" s="1798">
        <f>SUM(I47+I52+I57+I63)</f>
        <v>390.1</v>
      </c>
    </row>
    <row r="107" spans="6:13" ht="15.75">
      <c r="F107" s="176" t="s">
        <v>36</v>
      </c>
      <c r="G107" s="1798">
        <f>SUM(G37+G85)</f>
        <v>76</v>
      </c>
      <c r="H107" s="1798">
        <f>SUM(H85)</f>
        <v>6</v>
      </c>
      <c r="I107" s="35"/>
      <c r="M107" s="39"/>
    </row>
    <row r="108" spans="6:13" ht="34.5" customHeight="1">
      <c r="F108" s="195" t="s">
        <v>1722</v>
      </c>
      <c r="G108" s="1798"/>
      <c r="H108" s="1798">
        <f>SUM(H37)</f>
        <v>70</v>
      </c>
      <c r="I108" s="35">
        <f>SUM(I37)</f>
        <v>26.9</v>
      </c>
      <c r="M108" s="39"/>
    </row>
    <row r="109" spans="6:13" ht="21" customHeight="1">
      <c r="F109" s="1252" t="s">
        <v>209</v>
      </c>
      <c r="G109" s="1255">
        <f>SUM(G99:G107)</f>
        <v>2068.8</v>
      </c>
      <c r="H109" s="1255">
        <f>SUM(H99:H108)</f>
        <v>2110.7</v>
      </c>
      <c r="I109" s="1255">
        <f>SUM(I99:I108)</f>
        <v>1982.1000000000004</v>
      </c>
      <c r="M109" s="41"/>
    </row>
  </sheetData>
  <sheetProtection/>
  <mergeCells count="199">
    <mergeCell ref="C13:N13"/>
    <mergeCell ref="D6:N6"/>
    <mergeCell ref="J19:N19"/>
    <mergeCell ref="C40:N40"/>
    <mergeCell ref="D31:D32"/>
    <mergeCell ref="N35:N37"/>
    <mergeCell ref="M35:M37"/>
    <mergeCell ref="J35:J37"/>
    <mergeCell ref="E33:E34"/>
    <mergeCell ref="K23:K24"/>
    <mergeCell ref="J38:N38"/>
    <mergeCell ref="E52:E56"/>
    <mergeCell ref="G45:G46"/>
    <mergeCell ref="N1:O1"/>
    <mergeCell ref="N2:O2"/>
    <mergeCell ref="N3:O3"/>
    <mergeCell ref="N4:O4"/>
    <mergeCell ref="N5:O5"/>
    <mergeCell ref="J17:N17"/>
    <mergeCell ref="B12:N12"/>
    <mergeCell ref="D16:D17"/>
    <mergeCell ref="E16:E17"/>
    <mergeCell ref="B18:B19"/>
    <mergeCell ref="C20:F20"/>
    <mergeCell ref="J61:N61"/>
    <mergeCell ref="J43:N43"/>
    <mergeCell ref="H45:H46"/>
    <mergeCell ref="I52:I55"/>
    <mergeCell ref="D41:D42"/>
    <mergeCell ref="D35:D38"/>
    <mergeCell ref="A81:A82"/>
    <mergeCell ref="B81:B82"/>
    <mergeCell ref="C81:C82"/>
    <mergeCell ref="A72:A76"/>
    <mergeCell ref="B52:B56"/>
    <mergeCell ref="B16:B17"/>
    <mergeCell ref="C16:C17"/>
    <mergeCell ref="C18:C19"/>
    <mergeCell ref="C21:N21"/>
    <mergeCell ref="L23:L24"/>
    <mergeCell ref="B70:N70"/>
    <mergeCell ref="J67:N67"/>
    <mergeCell ref="E63:E67"/>
    <mergeCell ref="I63:I66"/>
    <mergeCell ref="E22:E26"/>
    <mergeCell ref="B29:N29"/>
    <mergeCell ref="J27:N27"/>
    <mergeCell ref="B28:F28"/>
    <mergeCell ref="J28:N28"/>
    <mergeCell ref="F47:F48"/>
    <mergeCell ref="F63:F66"/>
    <mergeCell ref="G63:G66"/>
    <mergeCell ref="A63:A67"/>
    <mergeCell ref="A57:A60"/>
    <mergeCell ref="B57:B60"/>
    <mergeCell ref="C61:F61"/>
    <mergeCell ref="N77:N79"/>
    <mergeCell ref="D77:D80"/>
    <mergeCell ref="I45:I46"/>
    <mergeCell ref="D45:D51"/>
    <mergeCell ref="F45:F46"/>
    <mergeCell ref="H63:H66"/>
    <mergeCell ref="H57:H58"/>
    <mergeCell ref="N73:N74"/>
    <mergeCell ref="D63:D67"/>
    <mergeCell ref="B69:F69"/>
    <mergeCell ref="A77:A80"/>
    <mergeCell ref="B77:B80"/>
    <mergeCell ref="C77:C80"/>
    <mergeCell ref="H77:H79"/>
    <mergeCell ref="I77:I79"/>
    <mergeCell ref="M77:M79"/>
    <mergeCell ref="E77:E80"/>
    <mergeCell ref="M93:M97"/>
    <mergeCell ref="C71:N71"/>
    <mergeCell ref="C87:F87"/>
    <mergeCell ref="J87:N87"/>
    <mergeCell ref="B88:F88"/>
    <mergeCell ref="E18:E19"/>
    <mergeCell ref="G47:G48"/>
    <mergeCell ref="H47:H48"/>
    <mergeCell ref="I47:I48"/>
    <mergeCell ref="C63:C67"/>
    <mergeCell ref="J86:N86"/>
    <mergeCell ref="J60:N60"/>
    <mergeCell ref="J69:N69"/>
    <mergeCell ref="N57:N59"/>
    <mergeCell ref="D52:D56"/>
    <mergeCell ref="J80:N80"/>
    <mergeCell ref="C62:N62"/>
    <mergeCell ref="G77:G79"/>
    <mergeCell ref="J82:N82"/>
    <mergeCell ref="I57:I58"/>
    <mergeCell ref="A45:A51"/>
    <mergeCell ref="B45:B51"/>
    <mergeCell ref="F57:F58"/>
    <mergeCell ref="G57:G58"/>
    <mergeCell ref="B41:B42"/>
    <mergeCell ref="C45:C51"/>
    <mergeCell ref="C57:C60"/>
    <mergeCell ref="C52:C56"/>
    <mergeCell ref="A52:A56"/>
    <mergeCell ref="J88:N88"/>
    <mergeCell ref="A89:F89"/>
    <mergeCell ref="J89:N89"/>
    <mergeCell ref="E81:E82"/>
    <mergeCell ref="J76:N76"/>
    <mergeCell ref="B72:B76"/>
    <mergeCell ref="C72:C76"/>
    <mergeCell ref="D72:D76"/>
    <mergeCell ref="E72:E76"/>
    <mergeCell ref="F77:F79"/>
    <mergeCell ref="A35:A38"/>
    <mergeCell ref="B35:B38"/>
    <mergeCell ref="C39:F39"/>
    <mergeCell ref="J39:N39"/>
    <mergeCell ref="C43:F43"/>
    <mergeCell ref="E35:E38"/>
    <mergeCell ref="A41:A42"/>
    <mergeCell ref="C41:C42"/>
    <mergeCell ref="K35:K37"/>
    <mergeCell ref="L35:L37"/>
    <mergeCell ref="A22:A26"/>
    <mergeCell ref="B22:B26"/>
    <mergeCell ref="C22:C26"/>
    <mergeCell ref="D22:D26"/>
    <mergeCell ref="E45:E51"/>
    <mergeCell ref="D57:D60"/>
    <mergeCell ref="E57:E60"/>
    <mergeCell ref="A33:A34"/>
    <mergeCell ref="C30:N30"/>
    <mergeCell ref="J34:N34"/>
    <mergeCell ref="C31:C32"/>
    <mergeCell ref="J51:N51"/>
    <mergeCell ref="C35:C38"/>
    <mergeCell ref="J42:N42"/>
    <mergeCell ref="J23:J24"/>
    <mergeCell ref="C27:F27"/>
    <mergeCell ref="M23:M24"/>
    <mergeCell ref="N23:N24"/>
    <mergeCell ref="J32:N32"/>
    <mergeCell ref="J26:N26"/>
    <mergeCell ref="A31:A32"/>
    <mergeCell ref="B31:B32"/>
    <mergeCell ref="E31:E32"/>
    <mergeCell ref="G52:G55"/>
    <mergeCell ref="H52:H55"/>
    <mergeCell ref="F52:F55"/>
    <mergeCell ref="E41:E42"/>
    <mergeCell ref="B33:B34"/>
    <mergeCell ref="C33:C34"/>
    <mergeCell ref="D33:D34"/>
    <mergeCell ref="A14:A15"/>
    <mergeCell ref="B14:B15"/>
    <mergeCell ref="C14:C15"/>
    <mergeCell ref="J20:N20"/>
    <mergeCell ref="D14:D15"/>
    <mergeCell ref="E14:E15"/>
    <mergeCell ref="J15:N15"/>
    <mergeCell ref="A18:A19"/>
    <mergeCell ref="A16:A17"/>
    <mergeCell ref="D18:D19"/>
    <mergeCell ref="D7:N7"/>
    <mergeCell ref="G9:I9"/>
    <mergeCell ref="J9:L9"/>
    <mergeCell ref="A9:A11"/>
    <mergeCell ref="B9:B11"/>
    <mergeCell ref="C9:C11"/>
    <mergeCell ref="D9:D11"/>
    <mergeCell ref="E9:E11"/>
    <mergeCell ref="F9:F11"/>
    <mergeCell ref="H10:H11"/>
    <mergeCell ref="I10:I11"/>
    <mergeCell ref="J10:J11"/>
    <mergeCell ref="N9:N11"/>
    <mergeCell ref="G10:G11"/>
    <mergeCell ref="K10:K11"/>
    <mergeCell ref="L10:L11"/>
    <mergeCell ref="M9:M11"/>
    <mergeCell ref="N83:N85"/>
    <mergeCell ref="C44:N44"/>
    <mergeCell ref="F72:F75"/>
    <mergeCell ref="G72:G75"/>
    <mergeCell ref="J56:N56"/>
    <mergeCell ref="A83:A86"/>
    <mergeCell ref="B83:B86"/>
    <mergeCell ref="C83:C86"/>
    <mergeCell ref="D83:D86"/>
    <mergeCell ref="E83:E86"/>
    <mergeCell ref="C68:F68"/>
    <mergeCell ref="B63:B67"/>
    <mergeCell ref="M83:M85"/>
    <mergeCell ref="K83:K85"/>
    <mergeCell ref="J83:J85"/>
    <mergeCell ref="L83:L85"/>
    <mergeCell ref="H72:H75"/>
    <mergeCell ref="I72:I75"/>
    <mergeCell ref="D81:D82"/>
    <mergeCell ref="J68:N68"/>
  </mergeCells>
  <printOptions/>
  <pageMargins left="0" right="0" top="0.1968503937007874" bottom="0" header="0.31496062992125984" footer="0"/>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A1:Q188"/>
  <sheetViews>
    <sheetView zoomScale="93" zoomScaleNormal="93" zoomScalePageLayoutView="0" workbookViewId="0" topLeftCell="A158">
      <selection activeCell="K44" sqref="K44:K47"/>
    </sheetView>
  </sheetViews>
  <sheetFormatPr defaultColWidth="9.140625" defaultRowHeight="12.75"/>
  <cols>
    <col min="1" max="1" width="4.57421875" style="155" customWidth="1"/>
    <col min="2" max="2" width="5.140625" style="155" customWidth="1"/>
    <col min="3" max="3" width="5.421875" style="153" customWidth="1"/>
    <col min="4" max="4" width="23.140625" style="153" customWidth="1"/>
    <col min="5" max="5" width="20.28125" style="156" customWidth="1"/>
    <col min="6" max="6" width="7.28125" style="154" customWidth="1"/>
    <col min="7" max="7" width="8.8515625" style="154" customWidth="1"/>
    <col min="8" max="8" width="10.00390625" style="154" customWidth="1"/>
    <col min="9" max="9" width="9.28125" style="154" customWidth="1"/>
    <col min="10" max="10" width="13.8515625" style="154" customWidth="1"/>
    <col min="11" max="11" width="6.57421875" style="154" customWidth="1"/>
    <col min="12" max="12" width="6.8515625" style="154" customWidth="1"/>
    <col min="13" max="13" width="31.00390625" style="154" customWidth="1"/>
    <col min="14" max="14" width="31.8515625" style="154" customWidth="1"/>
    <col min="15" max="16384" width="9.140625" style="153" customWidth="1"/>
  </cols>
  <sheetData>
    <row r="1" ht="18.75" customHeight="1">
      <c r="N1" s="630" t="s">
        <v>1726</v>
      </c>
    </row>
    <row r="2" ht="21.75" customHeight="1">
      <c r="N2" s="630" t="s">
        <v>1727</v>
      </c>
    </row>
    <row r="3" spans="1:16" ht="32.25" customHeight="1">
      <c r="A3" s="111"/>
      <c r="B3" s="111"/>
      <c r="C3" s="2"/>
      <c r="D3" s="2"/>
      <c r="E3" s="151"/>
      <c r="F3" s="15"/>
      <c r="G3" s="15"/>
      <c r="H3" s="15"/>
      <c r="I3" s="15"/>
      <c r="J3" s="15"/>
      <c r="K3" s="15"/>
      <c r="L3" s="152"/>
      <c r="M3" s="152"/>
      <c r="N3" s="631" t="s">
        <v>1728</v>
      </c>
      <c r="O3" s="2"/>
      <c r="P3" s="2"/>
    </row>
    <row r="4" spans="1:16" ht="21" customHeight="1">
      <c r="A4" s="111"/>
      <c r="B4" s="111"/>
      <c r="C4" s="2"/>
      <c r="D4" s="2"/>
      <c r="E4" s="151"/>
      <c r="F4" s="15"/>
      <c r="G4" s="15"/>
      <c r="H4" s="15"/>
      <c r="I4" s="15"/>
      <c r="J4" s="15"/>
      <c r="K4" s="15"/>
      <c r="L4" s="152"/>
      <c r="M4" s="152"/>
      <c r="N4" s="631" t="s">
        <v>1729</v>
      </c>
      <c r="O4" s="2"/>
      <c r="P4" s="2"/>
    </row>
    <row r="5" spans="1:16" ht="21" customHeight="1">
      <c r="A5" s="111"/>
      <c r="B5" s="111"/>
      <c r="C5" s="2"/>
      <c r="D5" s="2"/>
      <c r="E5" s="151"/>
      <c r="F5" s="15"/>
      <c r="G5" s="15"/>
      <c r="H5" s="15"/>
      <c r="I5" s="15"/>
      <c r="J5" s="15"/>
      <c r="K5" s="15"/>
      <c r="L5" s="152"/>
      <c r="M5" s="152"/>
      <c r="N5" s="631" t="s">
        <v>1730</v>
      </c>
      <c r="O5" s="2"/>
      <c r="P5" s="2"/>
    </row>
    <row r="6" spans="1:16" ht="18" customHeight="1">
      <c r="A6" s="111"/>
      <c r="B6" s="111"/>
      <c r="C6" s="2"/>
      <c r="D6" s="2"/>
      <c r="E6" s="151"/>
      <c r="F6" s="15"/>
      <c r="G6" s="15"/>
      <c r="H6" s="15"/>
      <c r="I6" s="15"/>
      <c r="J6" s="15"/>
      <c r="K6" s="15"/>
      <c r="L6" s="152"/>
      <c r="M6" s="152"/>
      <c r="N6" s="631"/>
      <c r="O6" s="2"/>
      <c r="P6" s="2"/>
    </row>
    <row r="7" spans="1:17" ht="22.5" customHeight="1">
      <c r="A7" s="256"/>
      <c r="B7" s="256"/>
      <c r="C7" s="85"/>
      <c r="D7" s="2803" t="s">
        <v>606</v>
      </c>
      <c r="E7" s="2803"/>
      <c r="F7" s="2803"/>
      <c r="G7" s="2803"/>
      <c r="H7" s="2803"/>
      <c r="I7" s="2803"/>
      <c r="J7" s="2803"/>
      <c r="K7" s="2803"/>
      <c r="L7" s="2803"/>
      <c r="M7" s="2803"/>
      <c r="N7" s="2803"/>
      <c r="O7" s="2"/>
      <c r="P7" s="2"/>
      <c r="Q7" s="2"/>
    </row>
    <row r="8" spans="1:17" ht="22.5" customHeight="1">
      <c r="A8" s="256"/>
      <c r="B8" s="256"/>
      <c r="C8" s="85"/>
      <c r="D8" s="2803" t="s">
        <v>607</v>
      </c>
      <c r="E8" s="2803"/>
      <c r="F8" s="2803"/>
      <c r="G8" s="2803"/>
      <c r="H8" s="2803"/>
      <c r="I8" s="2803"/>
      <c r="J8" s="2803"/>
      <c r="K8" s="2803"/>
      <c r="L8" s="2803"/>
      <c r="M8" s="2803"/>
      <c r="N8" s="2803"/>
      <c r="O8" s="2"/>
      <c r="P8" s="2"/>
      <c r="Q8" s="2"/>
    </row>
    <row r="9" spans="1:14" ht="21.75" customHeight="1">
      <c r="A9" s="3618" t="s">
        <v>0</v>
      </c>
      <c r="B9" s="3619" t="s">
        <v>1</v>
      </c>
      <c r="C9" s="2805" t="s">
        <v>2</v>
      </c>
      <c r="D9" s="2799" t="s">
        <v>3</v>
      </c>
      <c r="E9" s="2805" t="s">
        <v>4</v>
      </c>
      <c r="F9" s="2805" t="s">
        <v>5</v>
      </c>
      <c r="G9" s="2807" t="s">
        <v>311</v>
      </c>
      <c r="H9" s="2807"/>
      <c r="I9" s="2807"/>
      <c r="J9" s="2807" t="s">
        <v>6</v>
      </c>
      <c r="K9" s="2807"/>
      <c r="L9" s="2807"/>
      <c r="M9" s="3620" t="s">
        <v>340</v>
      </c>
      <c r="N9" s="1909" t="s">
        <v>7</v>
      </c>
    </row>
    <row r="10" spans="1:14" ht="12.75" customHeight="1">
      <c r="A10" s="3618"/>
      <c r="B10" s="3619"/>
      <c r="C10" s="2818"/>
      <c r="D10" s="2799"/>
      <c r="E10" s="2805"/>
      <c r="F10" s="2805"/>
      <c r="G10" s="2906" t="s">
        <v>1725</v>
      </c>
      <c r="H10" s="2906" t="s">
        <v>1723</v>
      </c>
      <c r="I10" s="2906" t="s">
        <v>591</v>
      </c>
      <c r="J10" s="2799" t="s">
        <v>8</v>
      </c>
      <c r="K10" s="2805" t="s">
        <v>9</v>
      </c>
      <c r="L10" s="2805" t="s">
        <v>10</v>
      </c>
      <c r="M10" s="3621"/>
      <c r="N10" s="1909"/>
    </row>
    <row r="11" spans="1:14" ht="136.5" customHeight="1">
      <c r="A11" s="3618"/>
      <c r="B11" s="3619"/>
      <c r="C11" s="2818"/>
      <c r="D11" s="2799"/>
      <c r="E11" s="2805"/>
      <c r="F11" s="2805"/>
      <c r="G11" s="2906"/>
      <c r="H11" s="2906"/>
      <c r="I11" s="2906"/>
      <c r="J11" s="2799"/>
      <c r="K11" s="2807"/>
      <c r="L11" s="2807"/>
      <c r="M11" s="3622"/>
      <c r="N11" s="1909"/>
    </row>
    <row r="12" spans="1:14" ht="18.75" customHeight="1">
      <c r="A12" s="1097" t="s">
        <v>11</v>
      </c>
      <c r="B12" s="2909" t="s">
        <v>465</v>
      </c>
      <c r="C12" s="2909"/>
      <c r="D12" s="2909"/>
      <c r="E12" s="2909"/>
      <c r="F12" s="2909"/>
      <c r="G12" s="2909"/>
      <c r="H12" s="2909"/>
      <c r="I12" s="2909"/>
      <c r="J12" s="2909"/>
      <c r="K12" s="2909"/>
      <c r="L12" s="2909"/>
      <c r="M12" s="2909"/>
      <c r="N12" s="2909"/>
    </row>
    <row r="13" spans="1:14" ht="24" customHeight="1">
      <c r="A13" s="21" t="s">
        <v>11</v>
      </c>
      <c r="B13" s="22" t="s">
        <v>11</v>
      </c>
      <c r="C13" s="3623" t="s">
        <v>464</v>
      </c>
      <c r="D13" s="3623"/>
      <c r="E13" s="3623"/>
      <c r="F13" s="3623"/>
      <c r="G13" s="3623"/>
      <c r="H13" s="3623"/>
      <c r="I13" s="3623"/>
      <c r="J13" s="3623"/>
      <c r="K13" s="3623"/>
      <c r="L13" s="3623"/>
      <c r="M13" s="3623"/>
      <c r="N13" s="3623"/>
    </row>
    <row r="14" spans="1:14" ht="35.25" customHeight="1">
      <c r="A14" s="1961" t="s">
        <v>11</v>
      </c>
      <c r="B14" s="1962" t="s">
        <v>11</v>
      </c>
      <c r="C14" s="2028" t="s">
        <v>20</v>
      </c>
      <c r="D14" s="3587" t="s">
        <v>1055</v>
      </c>
      <c r="E14" s="3588" t="s">
        <v>1253</v>
      </c>
      <c r="F14" s="2064" t="s">
        <v>462</v>
      </c>
      <c r="G14" s="3586">
        <v>630.4</v>
      </c>
      <c r="H14" s="3586">
        <v>941.6</v>
      </c>
      <c r="I14" s="3586">
        <v>941.6</v>
      </c>
      <c r="J14" s="3634" t="s">
        <v>1056</v>
      </c>
      <c r="K14" s="2832" t="s">
        <v>705</v>
      </c>
      <c r="L14" s="3639" t="s">
        <v>705</v>
      </c>
      <c r="M14" s="3637" t="s">
        <v>1622</v>
      </c>
      <c r="N14" s="3711"/>
    </row>
    <row r="15" spans="1:14" ht="44.25" customHeight="1">
      <c r="A15" s="1961"/>
      <c r="B15" s="1962"/>
      <c r="C15" s="2028"/>
      <c r="D15" s="3587"/>
      <c r="E15" s="3588"/>
      <c r="F15" s="2065"/>
      <c r="G15" s="3586"/>
      <c r="H15" s="3586"/>
      <c r="I15" s="3586"/>
      <c r="J15" s="3635"/>
      <c r="K15" s="3625"/>
      <c r="L15" s="3641"/>
      <c r="M15" s="3638"/>
      <c r="N15" s="3712"/>
    </row>
    <row r="16" spans="1:14" ht="30.75" customHeight="1">
      <c r="A16" s="1961"/>
      <c r="B16" s="1962"/>
      <c r="C16" s="2028"/>
      <c r="D16" s="3587"/>
      <c r="E16" s="3588"/>
      <c r="F16" s="1102" t="s">
        <v>16</v>
      </c>
      <c r="G16" s="1103">
        <f>SUM(G14)</f>
        <v>630.4</v>
      </c>
      <c r="H16" s="1103">
        <f>SUM(H14)</f>
        <v>941.6</v>
      </c>
      <c r="I16" s="1103">
        <f>SUM(I14)</f>
        <v>941.6</v>
      </c>
      <c r="J16" s="3573"/>
      <c r="K16" s="3574"/>
      <c r="L16" s="3574"/>
      <c r="M16" s="3574"/>
      <c r="N16" s="3574"/>
    </row>
    <row r="17" spans="1:14" ht="58.5" customHeight="1">
      <c r="A17" s="1961" t="s">
        <v>11</v>
      </c>
      <c r="B17" s="1962" t="s">
        <v>11</v>
      </c>
      <c r="C17" s="2028" t="s">
        <v>22</v>
      </c>
      <c r="D17" s="3587" t="s">
        <v>1057</v>
      </c>
      <c r="E17" s="3588" t="s">
        <v>1254</v>
      </c>
      <c r="F17" s="176" t="s">
        <v>15</v>
      </c>
      <c r="G17" s="1101">
        <v>40</v>
      </c>
      <c r="H17" s="1101">
        <v>35</v>
      </c>
      <c r="I17" s="1101">
        <v>25.2</v>
      </c>
      <c r="J17" s="1387" t="s">
        <v>1608</v>
      </c>
      <c r="K17" s="1107" t="s">
        <v>1535</v>
      </c>
      <c r="L17" s="1391" t="s">
        <v>1609</v>
      </c>
      <c r="M17" s="1105"/>
      <c r="N17" s="1585" t="s">
        <v>1623</v>
      </c>
    </row>
    <row r="18" spans="1:14" ht="33.75" customHeight="1">
      <c r="A18" s="1961"/>
      <c r="B18" s="1962"/>
      <c r="C18" s="2028"/>
      <c r="D18" s="3587"/>
      <c r="E18" s="3588"/>
      <c r="F18" s="1102" t="s">
        <v>16</v>
      </c>
      <c r="G18" s="1103">
        <f>SUM(G17:G17)</f>
        <v>40</v>
      </c>
      <c r="H18" s="1103">
        <f>SUM(H17:H17)</f>
        <v>35</v>
      </c>
      <c r="I18" s="1103">
        <f>SUM(I17:I17)</f>
        <v>25.2</v>
      </c>
      <c r="J18" s="3573"/>
      <c r="K18" s="3574"/>
      <c r="L18" s="3574"/>
      <c r="M18" s="3574"/>
      <c r="N18" s="3574"/>
    </row>
    <row r="19" spans="1:14" ht="40.5" customHeight="1">
      <c r="A19" s="1961" t="s">
        <v>11</v>
      </c>
      <c r="B19" s="1962" t="s">
        <v>11</v>
      </c>
      <c r="C19" s="2028" t="s">
        <v>23</v>
      </c>
      <c r="D19" s="3587" t="s">
        <v>1058</v>
      </c>
      <c r="E19" s="3588" t="s">
        <v>1255</v>
      </c>
      <c r="F19" s="176" t="s">
        <v>15</v>
      </c>
      <c r="G19" s="1099">
        <v>50</v>
      </c>
      <c r="H19" s="1099">
        <v>50</v>
      </c>
      <c r="I19" s="1099">
        <v>45.5</v>
      </c>
      <c r="J19" s="3624" t="s">
        <v>1610</v>
      </c>
      <c r="K19" s="3676" t="s">
        <v>443</v>
      </c>
      <c r="L19" s="3677" t="s">
        <v>1624</v>
      </c>
      <c r="M19" s="2832"/>
      <c r="N19" s="2813"/>
    </row>
    <row r="20" spans="1:14" ht="56.25" customHeight="1">
      <c r="A20" s="1961"/>
      <c r="B20" s="1962"/>
      <c r="C20" s="2028"/>
      <c r="D20" s="3587"/>
      <c r="E20" s="3588"/>
      <c r="F20" s="195" t="s">
        <v>350</v>
      </c>
      <c r="G20" s="1108">
        <v>106.2</v>
      </c>
      <c r="H20" s="1108">
        <v>106.2</v>
      </c>
      <c r="I20" s="1108">
        <v>106.2</v>
      </c>
      <c r="J20" s="3624"/>
      <c r="K20" s="3676"/>
      <c r="L20" s="3677"/>
      <c r="M20" s="3625"/>
      <c r="N20" s="2813"/>
    </row>
    <row r="21" spans="1:14" ht="21" customHeight="1">
      <c r="A21" s="1961"/>
      <c r="B21" s="1962"/>
      <c r="C21" s="2028"/>
      <c r="D21" s="3587"/>
      <c r="E21" s="3588"/>
      <c r="F21" s="1102" t="s">
        <v>16</v>
      </c>
      <c r="G21" s="1103">
        <f>SUM(G19:G20)</f>
        <v>156.2</v>
      </c>
      <c r="H21" s="1103">
        <f>SUM(H19:H20)</f>
        <v>156.2</v>
      </c>
      <c r="I21" s="1103">
        <f>SUM(I19:I20)</f>
        <v>151.7</v>
      </c>
      <c r="J21" s="3573"/>
      <c r="K21" s="3574"/>
      <c r="L21" s="3574"/>
      <c r="M21" s="3574"/>
      <c r="N21" s="3574"/>
    </row>
    <row r="22" spans="1:14" ht="58.5" customHeight="1">
      <c r="A22" s="1961" t="s">
        <v>11</v>
      </c>
      <c r="B22" s="1962" t="s">
        <v>11</v>
      </c>
      <c r="C22" s="2028" t="s">
        <v>72</v>
      </c>
      <c r="D22" s="3587" t="s">
        <v>1059</v>
      </c>
      <c r="E22" s="3588" t="s">
        <v>1256</v>
      </c>
      <c r="F22" s="1885" t="s">
        <v>15</v>
      </c>
      <c r="G22" s="3589">
        <v>410</v>
      </c>
      <c r="H22" s="3642">
        <v>440</v>
      </c>
      <c r="I22" s="3563">
        <v>440</v>
      </c>
      <c r="J22" s="3713" t="s">
        <v>1056</v>
      </c>
      <c r="K22" s="2832" t="s">
        <v>705</v>
      </c>
      <c r="L22" s="3639" t="s">
        <v>705</v>
      </c>
      <c r="M22" s="3637" t="s">
        <v>1622</v>
      </c>
      <c r="N22" s="2813"/>
    </row>
    <row r="23" spans="1:14" ht="56.25" customHeight="1">
      <c r="A23" s="1961"/>
      <c r="B23" s="1962"/>
      <c r="C23" s="2028"/>
      <c r="D23" s="3587"/>
      <c r="E23" s="3588"/>
      <c r="F23" s="1886"/>
      <c r="G23" s="3590"/>
      <c r="H23" s="3643"/>
      <c r="I23" s="3564"/>
      <c r="J23" s="3714"/>
      <c r="K23" s="3625"/>
      <c r="L23" s="3641"/>
      <c r="M23" s="3638"/>
      <c r="N23" s="2813"/>
    </row>
    <row r="24" spans="1:14" ht="21" customHeight="1">
      <c r="A24" s="1961"/>
      <c r="B24" s="1962"/>
      <c r="C24" s="2028"/>
      <c r="D24" s="3587"/>
      <c r="E24" s="3588"/>
      <c r="F24" s="1102" t="s">
        <v>16</v>
      </c>
      <c r="G24" s="1103">
        <f>SUM(G22:G23)</f>
        <v>410</v>
      </c>
      <c r="H24" s="1103">
        <f>SUM(H22:H23)</f>
        <v>440</v>
      </c>
      <c r="I24" s="1103">
        <f>SUM(I22:I23)</f>
        <v>440</v>
      </c>
      <c r="J24" s="3573"/>
      <c r="K24" s="3574"/>
      <c r="L24" s="3574"/>
      <c r="M24" s="3574"/>
      <c r="N24" s="3574"/>
    </row>
    <row r="25" spans="1:14" ht="18.75" customHeight="1">
      <c r="A25" s="21" t="s">
        <v>11</v>
      </c>
      <c r="B25" s="22" t="s">
        <v>11</v>
      </c>
      <c r="C25" s="3602" t="s">
        <v>25</v>
      </c>
      <c r="D25" s="3603"/>
      <c r="E25" s="3603"/>
      <c r="F25" s="3604"/>
      <c r="G25" s="1110">
        <f>G16+G18+G21+G24</f>
        <v>1236.6</v>
      </c>
      <c r="H25" s="1110">
        <f>H16+H18+H21+H24</f>
        <v>1572.8</v>
      </c>
      <c r="I25" s="1110">
        <f>I16+I18+I21+I24</f>
        <v>1558.5</v>
      </c>
      <c r="J25" s="3612"/>
      <c r="K25" s="3613"/>
      <c r="L25" s="3613"/>
      <c r="M25" s="3613"/>
      <c r="N25" s="3613"/>
    </row>
    <row r="26" spans="1:14" ht="20.25" customHeight="1">
      <c r="A26" s="21" t="s">
        <v>11</v>
      </c>
      <c r="B26" s="22" t="s">
        <v>17</v>
      </c>
      <c r="C26" s="3629" t="s">
        <v>463</v>
      </c>
      <c r="D26" s="3629"/>
      <c r="E26" s="3629"/>
      <c r="F26" s="3629"/>
      <c r="G26" s="3629"/>
      <c r="H26" s="3629"/>
      <c r="I26" s="3629"/>
      <c r="J26" s="3629"/>
      <c r="K26" s="3629"/>
      <c r="L26" s="3629"/>
      <c r="M26" s="3629"/>
      <c r="N26" s="3629"/>
    </row>
    <row r="27" spans="1:14" ht="29.25" customHeight="1">
      <c r="A27" s="1961" t="s">
        <v>11</v>
      </c>
      <c r="B27" s="1962" t="s">
        <v>17</v>
      </c>
      <c r="C27" s="2028" t="s">
        <v>11</v>
      </c>
      <c r="D27" s="3636" t="s">
        <v>1060</v>
      </c>
      <c r="E27" s="3588" t="s">
        <v>466</v>
      </c>
      <c r="F27" s="1111" t="s">
        <v>15</v>
      </c>
      <c r="G27" s="1112">
        <v>821.6</v>
      </c>
      <c r="H27" s="1112">
        <v>828.4</v>
      </c>
      <c r="I27" s="1113">
        <v>828.4</v>
      </c>
      <c r="J27" s="3584" t="s">
        <v>1061</v>
      </c>
      <c r="K27" s="2832" t="s">
        <v>78</v>
      </c>
      <c r="L27" s="3639" t="s">
        <v>78</v>
      </c>
      <c r="M27" s="3637" t="s">
        <v>1622</v>
      </c>
      <c r="N27" s="3660"/>
    </row>
    <row r="28" spans="1:14" ht="42" customHeight="1">
      <c r="A28" s="1961"/>
      <c r="B28" s="1962"/>
      <c r="C28" s="2028"/>
      <c r="D28" s="3636"/>
      <c r="E28" s="3588"/>
      <c r="F28" s="1114" t="s">
        <v>318</v>
      </c>
      <c r="G28" s="1112">
        <v>130.9</v>
      </c>
      <c r="H28" s="1112">
        <v>130.9</v>
      </c>
      <c r="I28" s="1113">
        <v>130.9</v>
      </c>
      <c r="J28" s="3659"/>
      <c r="K28" s="2833"/>
      <c r="L28" s="3640"/>
      <c r="M28" s="3658"/>
      <c r="N28" s="3661"/>
    </row>
    <row r="29" spans="1:14" ht="36" customHeight="1">
      <c r="A29" s="1961"/>
      <c r="B29" s="1962"/>
      <c r="C29" s="2028"/>
      <c r="D29" s="3636"/>
      <c r="E29" s="3588"/>
      <c r="F29" s="1114" t="s">
        <v>350</v>
      </c>
      <c r="G29" s="1100">
        <v>187</v>
      </c>
      <c r="H29" s="1112">
        <v>228.1</v>
      </c>
      <c r="I29" s="1113">
        <v>228.1</v>
      </c>
      <c r="J29" s="3659"/>
      <c r="K29" s="2833"/>
      <c r="L29" s="3640"/>
      <c r="M29" s="3658"/>
      <c r="N29" s="3661"/>
    </row>
    <row r="30" spans="1:14" ht="29.25" customHeight="1">
      <c r="A30" s="1961"/>
      <c r="B30" s="1962"/>
      <c r="C30" s="2028"/>
      <c r="D30" s="3636"/>
      <c r="E30" s="3588"/>
      <c r="F30" s="1111" t="s">
        <v>28</v>
      </c>
      <c r="G30" s="1115">
        <v>65</v>
      </c>
      <c r="H30" s="1100">
        <v>78</v>
      </c>
      <c r="I30" s="1113">
        <v>78</v>
      </c>
      <c r="J30" s="3659"/>
      <c r="K30" s="2833"/>
      <c r="L30" s="3640"/>
      <c r="M30" s="3658"/>
      <c r="N30" s="3661"/>
    </row>
    <row r="31" spans="1:14" ht="28.5" customHeight="1">
      <c r="A31" s="1961"/>
      <c r="B31" s="1962"/>
      <c r="C31" s="2028"/>
      <c r="D31" s="3636"/>
      <c r="E31" s="3588"/>
      <c r="F31" s="1226" t="s">
        <v>493</v>
      </c>
      <c r="G31" s="1116"/>
      <c r="H31" s="1116"/>
      <c r="I31" s="1117"/>
      <c r="J31" s="3585"/>
      <c r="K31" s="3625"/>
      <c r="L31" s="3641"/>
      <c r="M31" s="3638"/>
      <c r="N31" s="3662"/>
    </row>
    <row r="32" spans="1:14" ht="25.5" customHeight="1">
      <c r="A32" s="1961"/>
      <c r="B32" s="1962"/>
      <c r="C32" s="2028"/>
      <c r="D32" s="3636"/>
      <c r="E32" s="3588"/>
      <c r="F32" s="1102" t="s">
        <v>16</v>
      </c>
      <c r="G32" s="1103">
        <f>SUM(G27:G31)</f>
        <v>1204.5</v>
      </c>
      <c r="H32" s="1103">
        <f>SUM(H27:H31)</f>
        <v>1265.3999999999999</v>
      </c>
      <c r="I32" s="1103">
        <f>SUM(I27:I31)</f>
        <v>1265.3999999999999</v>
      </c>
      <c r="J32" s="3573"/>
      <c r="K32" s="3574"/>
      <c r="L32" s="3574"/>
      <c r="M32" s="3574"/>
      <c r="N32" s="3574"/>
    </row>
    <row r="33" spans="1:14" ht="45" customHeight="1">
      <c r="A33" s="1961" t="s">
        <v>11</v>
      </c>
      <c r="B33" s="1962" t="s">
        <v>17</v>
      </c>
      <c r="C33" s="2028" t="s">
        <v>17</v>
      </c>
      <c r="D33" s="3587" t="s">
        <v>1062</v>
      </c>
      <c r="E33" s="3632" t="s">
        <v>466</v>
      </c>
      <c r="F33" s="176" t="s">
        <v>15</v>
      </c>
      <c r="G33" s="969">
        <v>22</v>
      </c>
      <c r="H33" s="969">
        <v>35</v>
      </c>
      <c r="I33" s="1118">
        <v>34.3</v>
      </c>
      <c r="J33" s="1170" t="s">
        <v>468</v>
      </c>
      <c r="K33" s="1173" t="s">
        <v>1063</v>
      </c>
      <c r="L33" s="1551" t="s">
        <v>74</v>
      </c>
      <c r="M33" s="3655" t="s">
        <v>1625</v>
      </c>
      <c r="N33" s="3645"/>
    </row>
    <row r="34" spans="1:14" ht="28.5" customHeight="1">
      <c r="A34" s="1961"/>
      <c r="B34" s="1962"/>
      <c r="C34" s="2028"/>
      <c r="D34" s="3587"/>
      <c r="E34" s="3633"/>
      <c r="F34" s="195" t="s">
        <v>318</v>
      </c>
      <c r="G34" s="969"/>
      <c r="H34" s="969"/>
      <c r="I34" s="1118"/>
      <c r="J34" s="1171" t="s">
        <v>1064</v>
      </c>
      <c r="K34" s="1173" t="s">
        <v>80</v>
      </c>
      <c r="L34" s="1551" t="s">
        <v>118</v>
      </c>
      <c r="M34" s="3656"/>
      <c r="N34" s="3645"/>
    </row>
    <row r="35" spans="1:14" ht="39.75" customHeight="1">
      <c r="A35" s="1961"/>
      <c r="B35" s="1962"/>
      <c r="C35" s="2028"/>
      <c r="D35" s="3587"/>
      <c r="E35" s="3632" t="s">
        <v>1257</v>
      </c>
      <c r="F35" s="195" t="s">
        <v>416</v>
      </c>
      <c r="G35" s="955">
        <v>71</v>
      </c>
      <c r="H35" s="969">
        <v>51.6</v>
      </c>
      <c r="I35" s="1118">
        <v>51.6</v>
      </c>
      <c r="J35" s="1172" t="s">
        <v>1065</v>
      </c>
      <c r="K35" s="1173" t="s">
        <v>1066</v>
      </c>
      <c r="L35" s="1551" t="s">
        <v>658</v>
      </c>
      <c r="M35" s="3657"/>
      <c r="N35" s="3645"/>
    </row>
    <row r="36" spans="1:14" ht="21.75" customHeight="1">
      <c r="A36" s="1961"/>
      <c r="B36" s="1962"/>
      <c r="C36" s="2028"/>
      <c r="D36" s="3587"/>
      <c r="E36" s="3633"/>
      <c r="F36" s="1102" t="s">
        <v>16</v>
      </c>
      <c r="G36" s="1103">
        <f>SUM(G33:G35)</f>
        <v>93</v>
      </c>
      <c r="H36" s="1103">
        <f>SUM(H33:H35)</f>
        <v>86.6</v>
      </c>
      <c r="I36" s="1103">
        <f>SUM(I33:I35)</f>
        <v>85.9</v>
      </c>
      <c r="J36" s="3573"/>
      <c r="K36" s="3574"/>
      <c r="L36" s="3574"/>
      <c r="M36" s="3574"/>
      <c r="N36" s="3574"/>
    </row>
    <row r="37" spans="1:14" ht="27" customHeight="1">
      <c r="A37" s="2084" t="s">
        <v>11</v>
      </c>
      <c r="B37" s="2087" t="s">
        <v>17</v>
      </c>
      <c r="C37" s="1998" t="s">
        <v>19</v>
      </c>
      <c r="D37" s="3630" t="s">
        <v>1067</v>
      </c>
      <c r="E37" s="3632" t="s">
        <v>469</v>
      </c>
      <c r="F37" s="176" t="s">
        <v>15</v>
      </c>
      <c r="G37" s="1119">
        <v>646.2</v>
      </c>
      <c r="H37" s="1100">
        <v>578.5</v>
      </c>
      <c r="I37" s="1120">
        <v>578.5</v>
      </c>
      <c r="J37" s="3565" t="s">
        <v>1056</v>
      </c>
      <c r="K37" s="3568">
        <v>3</v>
      </c>
      <c r="L37" s="3639" t="s">
        <v>1066</v>
      </c>
      <c r="M37" s="3649" t="s">
        <v>1626</v>
      </c>
      <c r="N37" s="3646" t="s">
        <v>1627</v>
      </c>
    </row>
    <row r="38" spans="1:14" ht="34.5" customHeight="1">
      <c r="A38" s="2085"/>
      <c r="B38" s="2088"/>
      <c r="C38" s="1999"/>
      <c r="D38" s="3663"/>
      <c r="E38" s="3644"/>
      <c r="F38" s="195" t="s">
        <v>318</v>
      </c>
      <c r="G38" s="1100">
        <v>66.3</v>
      </c>
      <c r="H38" s="1100">
        <v>66.3</v>
      </c>
      <c r="I38" s="1120">
        <v>66.3</v>
      </c>
      <c r="J38" s="3566"/>
      <c r="K38" s="3569"/>
      <c r="L38" s="3640"/>
      <c r="M38" s="3650"/>
      <c r="N38" s="3647"/>
    </row>
    <row r="39" spans="1:14" ht="34.5" customHeight="1">
      <c r="A39" s="2085"/>
      <c r="B39" s="2088"/>
      <c r="C39" s="1999"/>
      <c r="D39" s="3663"/>
      <c r="E39" s="3644"/>
      <c r="F39" s="195" t="s">
        <v>416</v>
      </c>
      <c r="G39" s="1100"/>
      <c r="H39" s="1100">
        <v>22.2</v>
      </c>
      <c r="I39" s="1120">
        <v>22.2</v>
      </c>
      <c r="J39" s="3566"/>
      <c r="K39" s="3569"/>
      <c r="L39" s="3640"/>
      <c r="M39" s="3650"/>
      <c r="N39" s="3647"/>
    </row>
    <row r="40" spans="1:14" ht="34.5" customHeight="1">
      <c r="A40" s="2085"/>
      <c r="B40" s="2088"/>
      <c r="C40" s="1999"/>
      <c r="D40" s="3663"/>
      <c r="E40" s="3644"/>
      <c r="F40" s="195" t="s">
        <v>350</v>
      </c>
      <c r="G40" s="1100">
        <v>97</v>
      </c>
      <c r="H40" s="1100">
        <v>87.3</v>
      </c>
      <c r="I40" s="1120">
        <v>87.3</v>
      </c>
      <c r="J40" s="3566"/>
      <c r="K40" s="3569"/>
      <c r="L40" s="3640"/>
      <c r="M40" s="3650"/>
      <c r="N40" s="3647"/>
    </row>
    <row r="41" spans="1:14" ht="31.5" customHeight="1">
      <c r="A41" s="2085"/>
      <c r="B41" s="2088"/>
      <c r="C41" s="1999"/>
      <c r="D41" s="3663"/>
      <c r="E41" s="3644"/>
      <c r="F41" s="191" t="s">
        <v>28</v>
      </c>
      <c r="G41" s="1100">
        <v>0.5</v>
      </c>
      <c r="H41" s="1100">
        <v>0.6</v>
      </c>
      <c r="I41" s="1121">
        <v>0.5</v>
      </c>
      <c r="J41" s="3566"/>
      <c r="K41" s="3569"/>
      <c r="L41" s="3640"/>
      <c r="M41" s="3650"/>
      <c r="N41" s="3647"/>
    </row>
    <row r="42" spans="1:14" ht="30.75" customHeight="1">
      <c r="A42" s="2085"/>
      <c r="B42" s="2088"/>
      <c r="C42" s="1999"/>
      <c r="D42" s="3663"/>
      <c r="E42" s="3644"/>
      <c r="F42" s="176" t="s">
        <v>58</v>
      </c>
      <c r="G42" s="1122"/>
      <c r="H42" s="1100">
        <v>73</v>
      </c>
      <c r="I42" s="1123">
        <v>73</v>
      </c>
      <c r="J42" s="3567"/>
      <c r="K42" s="3570"/>
      <c r="L42" s="3641"/>
      <c r="M42" s="3651"/>
      <c r="N42" s="3648"/>
    </row>
    <row r="43" spans="1:14" ht="25.5" customHeight="1">
      <c r="A43" s="2086"/>
      <c r="B43" s="2089"/>
      <c r="C43" s="2000"/>
      <c r="D43" s="3631"/>
      <c r="E43" s="3633"/>
      <c r="F43" s="1102" t="s">
        <v>16</v>
      </c>
      <c r="G43" s="1103">
        <f>SUM(G37:G42)</f>
        <v>810</v>
      </c>
      <c r="H43" s="1103">
        <f>SUM(H37:H42)</f>
        <v>827.9</v>
      </c>
      <c r="I43" s="1103">
        <f>SUM(I37:I42)</f>
        <v>827.8</v>
      </c>
      <c r="J43" s="3652"/>
      <c r="K43" s="3653"/>
      <c r="L43" s="3653"/>
      <c r="M43" s="3653"/>
      <c r="N43" s="3654"/>
    </row>
    <row r="44" spans="1:14" ht="31.5" customHeight="1">
      <c r="A44" s="1961" t="s">
        <v>11</v>
      </c>
      <c r="B44" s="1962" t="s">
        <v>17</v>
      </c>
      <c r="C44" s="2028" t="s">
        <v>20</v>
      </c>
      <c r="D44" s="3587" t="s">
        <v>1068</v>
      </c>
      <c r="E44" s="3670" t="s">
        <v>1258</v>
      </c>
      <c r="F44" s="176" t="s">
        <v>15</v>
      </c>
      <c r="G44" s="1100">
        <v>838.2</v>
      </c>
      <c r="H44" s="1100">
        <v>856.9</v>
      </c>
      <c r="I44" s="1124">
        <v>852.8</v>
      </c>
      <c r="J44" s="3584" t="s">
        <v>1056</v>
      </c>
      <c r="K44" s="2832" t="s">
        <v>1069</v>
      </c>
      <c r="L44" s="3639" t="s">
        <v>1069</v>
      </c>
      <c r="M44" s="3667" t="s">
        <v>1622</v>
      </c>
      <c r="N44" s="3584"/>
    </row>
    <row r="45" spans="1:14" ht="34.5" customHeight="1">
      <c r="A45" s="1961"/>
      <c r="B45" s="1962"/>
      <c r="C45" s="2028"/>
      <c r="D45" s="3587"/>
      <c r="E45" s="3670"/>
      <c r="F45" s="195" t="s">
        <v>318</v>
      </c>
      <c r="G45" s="1125">
        <v>294.9</v>
      </c>
      <c r="H45" s="1125">
        <v>171.6</v>
      </c>
      <c r="I45" s="1124">
        <v>171.6</v>
      </c>
      <c r="J45" s="3659"/>
      <c r="K45" s="2833"/>
      <c r="L45" s="3640"/>
      <c r="M45" s="3668"/>
      <c r="N45" s="3659"/>
    </row>
    <row r="46" spans="1:14" ht="30.75" customHeight="1">
      <c r="A46" s="1961"/>
      <c r="B46" s="1962"/>
      <c r="C46" s="2028"/>
      <c r="D46" s="3587"/>
      <c r="E46" s="3670"/>
      <c r="F46" s="176" t="s">
        <v>28</v>
      </c>
      <c r="G46" s="1100">
        <v>279</v>
      </c>
      <c r="H46" s="1100">
        <v>316.4</v>
      </c>
      <c r="I46" s="1124">
        <v>316.4</v>
      </c>
      <c r="J46" s="3659"/>
      <c r="K46" s="2833"/>
      <c r="L46" s="3640"/>
      <c r="M46" s="3668"/>
      <c r="N46" s="3659"/>
    </row>
    <row r="47" spans="1:14" ht="34.5" customHeight="1">
      <c r="A47" s="1961"/>
      <c r="B47" s="1962"/>
      <c r="C47" s="2028"/>
      <c r="D47" s="3587"/>
      <c r="E47" s="3670"/>
      <c r="F47" s="195" t="s">
        <v>249</v>
      </c>
      <c r="G47" s="1100"/>
      <c r="H47" s="969">
        <v>123.3</v>
      </c>
      <c r="I47" s="35">
        <v>123.3</v>
      </c>
      <c r="J47" s="3585"/>
      <c r="K47" s="3625"/>
      <c r="L47" s="3641"/>
      <c r="M47" s="3669"/>
      <c r="N47" s="3585"/>
    </row>
    <row r="48" spans="1:14" ht="30.75" customHeight="1">
      <c r="A48" s="1961"/>
      <c r="B48" s="1962"/>
      <c r="C48" s="2028"/>
      <c r="D48" s="3587"/>
      <c r="E48" s="3670"/>
      <c r="F48" s="1102" t="s">
        <v>16</v>
      </c>
      <c r="G48" s="1126">
        <f>SUM(G44:G47)</f>
        <v>1412.1</v>
      </c>
      <c r="H48" s="1126">
        <f>SUM(H44:H47)</f>
        <v>1468.2</v>
      </c>
      <c r="I48" s="1126">
        <f>SUM(I44:I47)</f>
        <v>1464.0999999999997</v>
      </c>
      <c r="J48" s="3573"/>
      <c r="K48" s="3574"/>
      <c r="L48" s="3574"/>
      <c r="M48" s="3574"/>
      <c r="N48" s="3574"/>
    </row>
    <row r="49" spans="1:14" ht="42.75" customHeight="1">
      <c r="A49" s="2084" t="s">
        <v>11</v>
      </c>
      <c r="B49" s="2087" t="s">
        <v>17</v>
      </c>
      <c r="C49" s="1998" t="s">
        <v>22</v>
      </c>
      <c r="D49" s="3630" t="s">
        <v>351</v>
      </c>
      <c r="E49" s="3632" t="s">
        <v>1259</v>
      </c>
      <c r="F49" s="176" t="s">
        <v>15</v>
      </c>
      <c r="G49" s="955">
        <v>4.5</v>
      </c>
      <c r="H49" s="1127">
        <v>4.5</v>
      </c>
      <c r="I49" s="1128">
        <v>0</v>
      </c>
      <c r="J49" s="3664" t="s">
        <v>467</v>
      </c>
      <c r="K49" s="3600">
        <v>115</v>
      </c>
      <c r="L49" s="3719">
        <v>173</v>
      </c>
      <c r="M49" s="3598"/>
      <c r="N49" s="2879" t="s">
        <v>1628</v>
      </c>
    </row>
    <row r="50" spans="1:14" ht="40.5" customHeight="1">
      <c r="A50" s="2085"/>
      <c r="B50" s="2088"/>
      <c r="C50" s="1999"/>
      <c r="D50" s="3663"/>
      <c r="E50" s="3644"/>
      <c r="F50" s="195" t="s">
        <v>318</v>
      </c>
      <c r="G50" s="955">
        <v>92.7</v>
      </c>
      <c r="H50" s="1127">
        <v>92.7</v>
      </c>
      <c r="I50" s="1128">
        <v>92.7</v>
      </c>
      <c r="J50" s="3665"/>
      <c r="K50" s="3717"/>
      <c r="L50" s="3720"/>
      <c r="M50" s="3703"/>
      <c r="N50" s="2880"/>
    </row>
    <row r="51" spans="1:14" ht="33.75" customHeight="1">
      <c r="A51" s="2085"/>
      <c r="B51" s="2088"/>
      <c r="C51" s="1999"/>
      <c r="D51" s="3663"/>
      <c r="E51" s="3644"/>
      <c r="F51" s="1129" t="s">
        <v>36</v>
      </c>
      <c r="G51" s="955">
        <v>199.2</v>
      </c>
      <c r="H51" s="1127">
        <v>199.2</v>
      </c>
      <c r="I51" s="1128">
        <v>83.7</v>
      </c>
      <c r="J51" s="3666"/>
      <c r="K51" s="3601"/>
      <c r="L51" s="3721"/>
      <c r="M51" s="3599"/>
      <c r="N51" s="2881"/>
    </row>
    <row r="52" spans="1:14" ht="26.25" customHeight="1">
      <c r="A52" s="2086"/>
      <c r="B52" s="2089"/>
      <c r="C52" s="2000"/>
      <c r="D52" s="3631"/>
      <c r="E52" s="3633"/>
      <c r="F52" s="1102" t="s">
        <v>16</v>
      </c>
      <c r="G52" s="1103">
        <f>SUM(G49:G51)</f>
        <v>296.4</v>
      </c>
      <c r="H52" s="1103">
        <f>SUM(H49:H51)</f>
        <v>296.4</v>
      </c>
      <c r="I52" s="1103">
        <f>SUM(I49:I51)</f>
        <v>176.4</v>
      </c>
      <c r="J52" s="3573"/>
      <c r="K52" s="3573"/>
      <c r="L52" s="3573"/>
      <c r="M52" s="3573"/>
      <c r="N52" s="3573"/>
    </row>
    <row r="53" spans="1:14" ht="62.25" customHeight="1">
      <c r="A53" s="2084" t="s">
        <v>11</v>
      </c>
      <c r="B53" s="2087" t="s">
        <v>17</v>
      </c>
      <c r="C53" s="1998" t="s">
        <v>23</v>
      </c>
      <c r="D53" s="3630" t="s">
        <v>1070</v>
      </c>
      <c r="E53" s="3632" t="s">
        <v>1260</v>
      </c>
      <c r="F53" s="1130" t="s">
        <v>15</v>
      </c>
      <c r="G53" s="969">
        <v>95.5</v>
      </c>
      <c r="H53" s="1131">
        <v>61.4</v>
      </c>
      <c r="I53" s="1131">
        <v>22.1</v>
      </c>
      <c r="J53" s="3715" t="s">
        <v>1056</v>
      </c>
      <c r="K53" s="2882">
        <v>5</v>
      </c>
      <c r="L53" s="2885">
        <v>5</v>
      </c>
      <c r="M53" s="2892" t="s">
        <v>1629</v>
      </c>
      <c r="N53" s="2879" t="s">
        <v>1630</v>
      </c>
    </row>
    <row r="54" spans="1:14" ht="75" customHeight="1">
      <c r="A54" s="2085"/>
      <c r="B54" s="2088"/>
      <c r="C54" s="1999"/>
      <c r="D54" s="3663"/>
      <c r="E54" s="3644"/>
      <c r="F54" s="1133" t="s">
        <v>350</v>
      </c>
      <c r="G54" s="969">
        <v>62.4</v>
      </c>
      <c r="H54" s="1101">
        <v>65.4</v>
      </c>
      <c r="I54" s="1101">
        <v>65.4</v>
      </c>
      <c r="J54" s="3716"/>
      <c r="K54" s="2884"/>
      <c r="L54" s="2887"/>
      <c r="M54" s="2893"/>
      <c r="N54" s="2881"/>
    </row>
    <row r="55" spans="1:14" ht="26.25" customHeight="1">
      <c r="A55" s="2086"/>
      <c r="B55" s="2089"/>
      <c r="C55" s="2000"/>
      <c r="D55" s="3631"/>
      <c r="E55" s="3633"/>
      <c r="F55" s="1102" t="s">
        <v>16</v>
      </c>
      <c r="G55" s="1103">
        <f>SUM(G53:G54)</f>
        <v>157.9</v>
      </c>
      <c r="H55" s="1103">
        <f>SUM(H53:H54)</f>
        <v>126.80000000000001</v>
      </c>
      <c r="I55" s="1103">
        <f>SUM(I53:I54)</f>
        <v>87.5</v>
      </c>
      <c r="J55" s="3573"/>
      <c r="K55" s="3573"/>
      <c r="L55" s="3573"/>
      <c r="M55" s="3573"/>
      <c r="N55" s="3573"/>
    </row>
    <row r="56" spans="1:14" ht="38.25" customHeight="1">
      <c r="A56" s="2084" t="s">
        <v>11</v>
      </c>
      <c r="B56" s="2087" t="s">
        <v>17</v>
      </c>
      <c r="C56" s="1998" t="s">
        <v>72</v>
      </c>
      <c r="D56" s="3630" t="s">
        <v>470</v>
      </c>
      <c r="E56" s="3632" t="s">
        <v>1711</v>
      </c>
      <c r="F56" s="1134" t="s">
        <v>15</v>
      </c>
      <c r="G56" s="1135">
        <v>4.5</v>
      </c>
      <c r="H56" s="1136">
        <v>4.5</v>
      </c>
      <c r="I56" s="1137">
        <v>0.9</v>
      </c>
      <c r="J56" s="3575" t="s">
        <v>1071</v>
      </c>
      <c r="K56" s="3578">
        <v>200</v>
      </c>
      <c r="L56" s="3581">
        <v>974</v>
      </c>
      <c r="M56" s="3600"/>
      <c r="N56" s="3706" t="s">
        <v>1631</v>
      </c>
    </row>
    <row r="57" spans="1:14" ht="38.25" customHeight="1">
      <c r="A57" s="2085"/>
      <c r="B57" s="2088"/>
      <c r="C57" s="1999"/>
      <c r="D57" s="3663"/>
      <c r="E57" s="3644"/>
      <c r="F57" s="1140" t="s">
        <v>318</v>
      </c>
      <c r="G57" s="1135">
        <v>6.7</v>
      </c>
      <c r="H57" s="1136">
        <v>4.5</v>
      </c>
      <c r="I57" s="1137"/>
      <c r="J57" s="3576"/>
      <c r="K57" s="3579"/>
      <c r="L57" s="3582"/>
      <c r="M57" s="3717"/>
      <c r="N57" s="3718"/>
    </row>
    <row r="58" spans="1:14" ht="57" customHeight="1">
      <c r="A58" s="2085"/>
      <c r="B58" s="2088"/>
      <c r="C58" s="1999"/>
      <c r="D58" s="3663"/>
      <c r="E58" s="3644"/>
      <c r="F58" s="1138" t="s">
        <v>36</v>
      </c>
      <c r="G58" s="1139">
        <v>170.2</v>
      </c>
      <c r="H58" s="1139">
        <v>170.2</v>
      </c>
      <c r="I58" s="35">
        <v>167.1</v>
      </c>
      <c r="J58" s="3576"/>
      <c r="K58" s="3579"/>
      <c r="L58" s="3582"/>
      <c r="M58" s="3717"/>
      <c r="N58" s="3718"/>
    </row>
    <row r="59" spans="1:14" ht="57" customHeight="1">
      <c r="A59" s="2085"/>
      <c r="B59" s="2088"/>
      <c r="C59" s="1999"/>
      <c r="D59" s="3663"/>
      <c r="E59" s="3644"/>
      <c r="F59" s="1227" t="s">
        <v>318</v>
      </c>
      <c r="G59" s="1139"/>
      <c r="H59" s="1139">
        <v>2.2</v>
      </c>
      <c r="I59" s="35">
        <v>0</v>
      </c>
      <c r="J59" s="3577"/>
      <c r="K59" s="3580"/>
      <c r="L59" s="3583"/>
      <c r="M59" s="3601"/>
      <c r="N59" s="3707"/>
    </row>
    <row r="60" spans="1:14" ht="26.25" customHeight="1">
      <c r="A60" s="2086"/>
      <c r="B60" s="2089"/>
      <c r="C60" s="2000"/>
      <c r="D60" s="3631"/>
      <c r="E60" s="3633"/>
      <c r="F60" s="1102" t="s">
        <v>16</v>
      </c>
      <c r="G60" s="1103">
        <f>SUM(G56:G59)</f>
        <v>181.39999999999998</v>
      </c>
      <c r="H60" s="1103">
        <f>SUM(H56:H59)</f>
        <v>181.39999999999998</v>
      </c>
      <c r="I60" s="1103">
        <f>SUM(I56:I59)</f>
        <v>168</v>
      </c>
      <c r="J60" s="3573"/>
      <c r="K60" s="3573"/>
      <c r="L60" s="3573"/>
      <c r="M60" s="3573"/>
      <c r="N60" s="3573"/>
    </row>
    <row r="61" spans="1:14" ht="90" customHeight="1">
      <c r="A61" s="2084" t="s">
        <v>11</v>
      </c>
      <c r="B61" s="2087" t="s">
        <v>17</v>
      </c>
      <c r="C61" s="1998" t="s">
        <v>117</v>
      </c>
      <c r="D61" s="3630" t="s">
        <v>1172</v>
      </c>
      <c r="E61" s="3632" t="s">
        <v>1173</v>
      </c>
      <c r="F61" s="1230" t="s">
        <v>15</v>
      </c>
      <c r="G61" s="1135"/>
      <c r="H61" s="1136">
        <v>119.3</v>
      </c>
      <c r="I61" s="1141">
        <v>113.7</v>
      </c>
      <c r="J61" s="1228" t="s">
        <v>1611</v>
      </c>
      <c r="K61" s="1229">
        <v>6</v>
      </c>
      <c r="L61" s="1389">
        <v>11</v>
      </c>
      <c r="M61" s="1132"/>
      <c r="N61" s="1393" t="s">
        <v>1632</v>
      </c>
    </row>
    <row r="62" spans="1:14" ht="26.25" customHeight="1">
      <c r="A62" s="2086"/>
      <c r="B62" s="2089"/>
      <c r="C62" s="2000"/>
      <c r="D62" s="3631"/>
      <c r="E62" s="3633"/>
      <c r="F62" s="1102" t="s">
        <v>16</v>
      </c>
      <c r="G62" s="1103">
        <f>SUM(G61:G61)</f>
        <v>0</v>
      </c>
      <c r="H62" s="1103">
        <f>SUM(H61:H61)</f>
        <v>119.3</v>
      </c>
      <c r="I62" s="1103">
        <f>SUM(I61:I61)</f>
        <v>113.7</v>
      </c>
      <c r="J62" s="3573"/>
      <c r="K62" s="3573"/>
      <c r="L62" s="3573"/>
      <c r="M62" s="3573"/>
      <c r="N62" s="3573"/>
    </row>
    <row r="63" spans="1:14" ht="48.75" customHeight="1">
      <c r="A63" s="2084" t="s">
        <v>11</v>
      </c>
      <c r="B63" s="2087" t="s">
        <v>17</v>
      </c>
      <c r="C63" s="1998" t="s">
        <v>59</v>
      </c>
      <c r="D63" s="3630" t="s">
        <v>1072</v>
      </c>
      <c r="E63" s="3632" t="s">
        <v>494</v>
      </c>
      <c r="F63" s="3626" t="s">
        <v>15</v>
      </c>
      <c r="G63" s="1135">
        <v>123.1</v>
      </c>
      <c r="H63" s="1136">
        <v>115.1</v>
      </c>
      <c r="I63" s="1141">
        <v>82.7</v>
      </c>
      <c r="J63" s="1228" t="s">
        <v>1073</v>
      </c>
      <c r="K63" s="1229">
        <v>270</v>
      </c>
      <c r="L63" s="1552">
        <v>167</v>
      </c>
      <c r="M63" s="1132"/>
      <c r="N63" s="377" t="s">
        <v>1633</v>
      </c>
    </row>
    <row r="64" spans="1:14" ht="123.75" customHeight="1">
      <c r="A64" s="2085"/>
      <c r="B64" s="2088"/>
      <c r="C64" s="1999"/>
      <c r="D64" s="3663"/>
      <c r="E64" s="3644"/>
      <c r="F64" s="3627"/>
      <c r="G64" s="1135">
        <v>48.2</v>
      </c>
      <c r="H64" s="1136">
        <v>48.2</v>
      </c>
      <c r="I64" s="1141">
        <v>25.8</v>
      </c>
      <c r="J64" s="1228" t="s">
        <v>1074</v>
      </c>
      <c r="K64" s="1229">
        <v>40</v>
      </c>
      <c r="L64" s="1552">
        <v>28</v>
      </c>
      <c r="M64" s="1132"/>
      <c r="N64" s="1393" t="s">
        <v>1634</v>
      </c>
    </row>
    <row r="65" spans="1:14" ht="60.75" customHeight="1">
      <c r="A65" s="2085"/>
      <c r="B65" s="2088"/>
      <c r="C65" s="1999"/>
      <c r="D65" s="3663"/>
      <c r="E65" s="3644"/>
      <c r="F65" s="3627"/>
      <c r="G65" s="1135">
        <v>23.8</v>
      </c>
      <c r="H65" s="1136">
        <v>23.8</v>
      </c>
      <c r="I65" s="1141">
        <v>22.7</v>
      </c>
      <c r="J65" s="1228" t="s">
        <v>1075</v>
      </c>
      <c r="K65" s="1229">
        <v>8</v>
      </c>
      <c r="L65" s="1552">
        <v>4</v>
      </c>
      <c r="M65" s="1132"/>
      <c r="N65" s="1393" t="s">
        <v>1635</v>
      </c>
    </row>
    <row r="66" spans="1:14" ht="50.25" customHeight="1">
      <c r="A66" s="2085"/>
      <c r="B66" s="2088"/>
      <c r="C66" s="1999"/>
      <c r="D66" s="3663"/>
      <c r="E66" s="3644"/>
      <c r="F66" s="3627"/>
      <c r="G66" s="1135">
        <v>42.1</v>
      </c>
      <c r="H66" s="1136">
        <v>42.1</v>
      </c>
      <c r="I66" s="1141">
        <v>7.8</v>
      </c>
      <c r="J66" s="1228" t="s">
        <v>1076</v>
      </c>
      <c r="K66" s="1229">
        <v>6</v>
      </c>
      <c r="L66" s="1553">
        <v>6</v>
      </c>
      <c r="M66" s="1132"/>
      <c r="N66" s="1393" t="s">
        <v>1636</v>
      </c>
    </row>
    <row r="67" spans="1:14" ht="37.5" customHeight="1">
      <c r="A67" s="2085"/>
      <c r="B67" s="2088"/>
      <c r="C67" s="1999"/>
      <c r="D67" s="3663"/>
      <c r="E67" s="3644"/>
      <c r="F67" s="3628"/>
      <c r="G67" s="1135">
        <v>10</v>
      </c>
      <c r="H67" s="1136">
        <v>10</v>
      </c>
      <c r="I67" s="1141">
        <v>19.7</v>
      </c>
      <c r="J67" s="1228" t="s">
        <v>1077</v>
      </c>
      <c r="K67" s="1229">
        <v>1</v>
      </c>
      <c r="L67" s="1405">
        <v>7</v>
      </c>
      <c r="M67" s="1132"/>
      <c r="N67" s="1394" t="s">
        <v>1637</v>
      </c>
    </row>
    <row r="68" spans="1:14" ht="26.25" customHeight="1">
      <c r="A68" s="2086"/>
      <c r="B68" s="2089"/>
      <c r="C68" s="2000"/>
      <c r="D68" s="3631"/>
      <c r="E68" s="3633"/>
      <c r="F68" s="1102" t="s">
        <v>16</v>
      </c>
      <c r="G68" s="1103">
        <f>SUM(G63:G67)</f>
        <v>247.20000000000002</v>
      </c>
      <c r="H68" s="1103">
        <f>SUM(H63:H67)</f>
        <v>239.20000000000002</v>
      </c>
      <c r="I68" s="1103">
        <f>SUM(I63:I67)</f>
        <v>158.7</v>
      </c>
      <c r="J68" s="3573"/>
      <c r="K68" s="3573"/>
      <c r="L68" s="3573"/>
      <c r="M68" s="3573"/>
      <c r="N68" s="3573"/>
    </row>
    <row r="69" spans="1:14" ht="27.75" customHeight="1">
      <c r="A69" s="21" t="s">
        <v>11</v>
      </c>
      <c r="B69" s="22" t="s">
        <v>17</v>
      </c>
      <c r="C69" s="3602" t="s">
        <v>25</v>
      </c>
      <c r="D69" s="3603"/>
      <c r="E69" s="3603"/>
      <c r="F69" s="3604"/>
      <c r="G69" s="1110">
        <f>G55+G52+G48+G43+G32+G36+G60+G62+G68</f>
        <v>4402.499999999999</v>
      </c>
      <c r="H69" s="1110">
        <f>H55+H52+H48+H43+H32+H36+H60+H62+H68</f>
        <v>4611.2</v>
      </c>
      <c r="I69" s="1110">
        <f>I55+I52+I48+I43+I32+I36+I60+I62+I68</f>
        <v>4347.499999999999</v>
      </c>
      <c r="J69" s="3612"/>
      <c r="K69" s="3613"/>
      <c r="L69" s="3613"/>
      <c r="M69" s="3613"/>
      <c r="N69" s="3613"/>
    </row>
    <row r="70" spans="1:14" ht="29.25" customHeight="1">
      <c r="A70" s="21" t="s">
        <v>11</v>
      </c>
      <c r="B70" s="22" t="s">
        <v>30</v>
      </c>
      <c r="C70" s="3614" t="s">
        <v>211</v>
      </c>
      <c r="D70" s="3614"/>
      <c r="E70" s="3614"/>
      <c r="F70" s="3614"/>
      <c r="G70" s="3614"/>
      <c r="H70" s="3614"/>
      <c r="I70" s="3614"/>
      <c r="J70" s="3614"/>
      <c r="K70" s="3614"/>
      <c r="L70" s="3614"/>
      <c r="M70" s="3614"/>
      <c r="N70" s="3614"/>
    </row>
    <row r="71" spans="1:14" ht="51.75" customHeight="1">
      <c r="A71" s="2084" t="s">
        <v>11</v>
      </c>
      <c r="B71" s="2087" t="s">
        <v>30</v>
      </c>
      <c r="C71" s="1998" t="s">
        <v>72</v>
      </c>
      <c r="D71" s="3630" t="s">
        <v>1078</v>
      </c>
      <c r="E71" s="3632" t="s">
        <v>1261</v>
      </c>
      <c r="F71" s="1129" t="s">
        <v>15</v>
      </c>
      <c r="G71" s="49">
        <v>903.9</v>
      </c>
      <c r="H71" s="49">
        <v>507.9</v>
      </c>
      <c r="I71" s="48">
        <v>166.4</v>
      </c>
      <c r="J71" s="3584" t="s">
        <v>1079</v>
      </c>
      <c r="K71" s="2832" t="s">
        <v>658</v>
      </c>
      <c r="L71" s="3616" t="s">
        <v>1612</v>
      </c>
      <c r="M71" s="2843"/>
      <c r="N71" s="3673" t="s">
        <v>1638</v>
      </c>
    </row>
    <row r="72" spans="1:14" ht="51.75" customHeight="1">
      <c r="A72" s="2085"/>
      <c r="B72" s="2088"/>
      <c r="C72" s="1999"/>
      <c r="D72" s="3663"/>
      <c r="E72" s="3644"/>
      <c r="F72" s="1142" t="s">
        <v>402</v>
      </c>
      <c r="G72" s="49"/>
      <c r="H72" s="1231">
        <v>396</v>
      </c>
      <c r="I72" s="48">
        <v>396</v>
      </c>
      <c r="J72" s="3585"/>
      <c r="K72" s="3625"/>
      <c r="L72" s="3617"/>
      <c r="M72" s="2844"/>
      <c r="N72" s="3674"/>
    </row>
    <row r="73" spans="1:14" ht="40.5" customHeight="1">
      <c r="A73" s="2085"/>
      <c r="B73" s="2088"/>
      <c r="C73" s="1999"/>
      <c r="D73" s="3663"/>
      <c r="E73" s="3644"/>
      <c r="F73" s="1142" t="s">
        <v>318</v>
      </c>
      <c r="G73" s="49"/>
      <c r="H73" s="969"/>
      <c r="I73" s="48"/>
      <c r="J73" s="3584" t="s">
        <v>1080</v>
      </c>
      <c r="K73" s="2832" t="s">
        <v>658</v>
      </c>
      <c r="L73" s="3616" t="s">
        <v>1612</v>
      </c>
      <c r="M73" s="2844"/>
      <c r="N73" s="3674"/>
    </row>
    <row r="74" spans="1:14" ht="44.25" customHeight="1">
      <c r="A74" s="2085"/>
      <c r="B74" s="2088"/>
      <c r="C74" s="1999"/>
      <c r="D74" s="3663"/>
      <c r="E74" s="3644"/>
      <c r="F74" s="1129" t="s">
        <v>36</v>
      </c>
      <c r="G74" s="49">
        <v>649.2</v>
      </c>
      <c r="H74" s="969">
        <v>649.2</v>
      </c>
      <c r="I74" s="48">
        <v>77.5</v>
      </c>
      <c r="J74" s="3585"/>
      <c r="K74" s="3625"/>
      <c r="L74" s="3617"/>
      <c r="M74" s="3672"/>
      <c r="N74" s="3675"/>
    </row>
    <row r="75" spans="1:14" ht="36.75" customHeight="1">
      <c r="A75" s="2086"/>
      <c r="B75" s="2089"/>
      <c r="C75" s="2000"/>
      <c r="D75" s="3631"/>
      <c r="E75" s="3633"/>
      <c r="F75" s="1102" t="s">
        <v>16</v>
      </c>
      <c r="G75" s="1103">
        <f>SUM(G71:G74)</f>
        <v>1553.1</v>
      </c>
      <c r="H75" s="1103">
        <f>SUM(H71:H74)</f>
        <v>1553.1</v>
      </c>
      <c r="I75" s="1103">
        <f>SUM(I71:I74)</f>
        <v>639.9</v>
      </c>
      <c r="J75" s="3571"/>
      <c r="K75" s="3572"/>
      <c r="L75" s="3572"/>
      <c r="M75" s="3572"/>
      <c r="N75" s="3572"/>
    </row>
    <row r="76" spans="1:14" ht="133.5" customHeight="1">
      <c r="A76" s="2084" t="s">
        <v>11</v>
      </c>
      <c r="B76" s="2087" t="s">
        <v>30</v>
      </c>
      <c r="C76" s="1998" t="s">
        <v>59</v>
      </c>
      <c r="D76" s="3630" t="s">
        <v>1081</v>
      </c>
      <c r="E76" s="3632" t="s">
        <v>1262</v>
      </c>
      <c r="F76" s="1129" t="s">
        <v>15</v>
      </c>
      <c r="G76" s="49">
        <v>50</v>
      </c>
      <c r="H76" s="49">
        <v>35.5</v>
      </c>
      <c r="I76" s="48">
        <v>0</v>
      </c>
      <c r="J76" s="1170" t="s">
        <v>1082</v>
      </c>
      <c r="K76" s="1107" t="s">
        <v>658</v>
      </c>
      <c r="L76" s="1549" t="s">
        <v>1396</v>
      </c>
      <c r="M76" s="1106"/>
      <c r="N76" s="1395" t="s">
        <v>1639</v>
      </c>
    </row>
    <row r="77" spans="1:14" ht="36.75" customHeight="1">
      <c r="A77" s="2086"/>
      <c r="B77" s="2089"/>
      <c r="C77" s="2000"/>
      <c r="D77" s="3631"/>
      <c r="E77" s="3633"/>
      <c r="F77" s="1102" t="s">
        <v>16</v>
      </c>
      <c r="G77" s="1103">
        <f>SUM(G76:G76)</f>
        <v>50</v>
      </c>
      <c r="H77" s="1103">
        <f>SUM(H76:H76)</f>
        <v>35.5</v>
      </c>
      <c r="I77" s="1103">
        <f>SUM(I76:I76)</f>
        <v>0</v>
      </c>
      <c r="J77" s="3571"/>
      <c r="K77" s="3572"/>
      <c r="L77" s="3572"/>
      <c r="M77" s="3572"/>
      <c r="N77" s="3572"/>
    </row>
    <row r="78" spans="1:14" ht="24" customHeight="1">
      <c r="A78" s="21" t="s">
        <v>11</v>
      </c>
      <c r="B78" s="22" t="s">
        <v>30</v>
      </c>
      <c r="C78" s="3671" t="s">
        <v>25</v>
      </c>
      <c r="D78" s="3671"/>
      <c r="E78" s="3671"/>
      <c r="F78" s="3671"/>
      <c r="G78" s="1110">
        <f>G75+G77</f>
        <v>1603.1</v>
      </c>
      <c r="H78" s="1110">
        <f>H75+H77</f>
        <v>1588.6</v>
      </c>
      <c r="I78" s="1110">
        <f>I75+I77</f>
        <v>639.9</v>
      </c>
      <c r="J78" s="3612"/>
      <c r="K78" s="3613"/>
      <c r="L78" s="3613"/>
      <c r="M78" s="3613"/>
      <c r="N78" s="3613"/>
    </row>
    <row r="79" spans="1:14" ht="25.5" customHeight="1">
      <c r="A79" s="21" t="s">
        <v>11</v>
      </c>
      <c r="B79" s="22" t="s">
        <v>19</v>
      </c>
      <c r="C79" s="3614" t="s">
        <v>212</v>
      </c>
      <c r="D79" s="3614"/>
      <c r="E79" s="3614"/>
      <c r="F79" s="3614"/>
      <c r="G79" s="3614"/>
      <c r="H79" s="3614"/>
      <c r="I79" s="3614"/>
      <c r="J79" s="3614"/>
      <c r="K79" s="3614"/>
      <c r="L79" s="3614"/>
      <c r="M79" s="3614"/>
      <c r="N79" s="3614"/>
    </row>
    <row r="80" spans="1:14" ht="30" customHeight="1">
      <c r="A80" s="1961" t="s">
        <v>11</v>
      </c>
      <c r="B80" s="1962" t="s">
        <v>19</v>
      </c>
      <c r="C80" s="2028" t="s">
        <v>11</v>
      </c>
      <c r="D80" s="3587" t="s">
        <v>1083</v>
      </c>
      <c r="E80" s="3670" t="s">
        <v>1263</v>
      </c>
      <c r="F80" s="176" t="s">
        <v>15</v>
      </c>
      <c r="G80" s="1143">
        <v>45.8</v>
      </c>
      <c r="H80" s="1143">
        <v>39.8</v>
      </c>
      <c r="I80" s="1099">
        <v>39.8</v>
      </c>
      <c r="J80" s="3645" t="s">
        <v>1084</v>
      </c>
      <c r="K80" s="3676" t="s">
        <v>74</v>
      </c>
      <c r="L80" s="3677" t="s">
        <v>118</v>
      </c>
      <c r="M80" s="2912"/>
      <c r="N80" s="3586"/>
    </row>
    <row r="81" spans="1:14" ht="27.75" customHeight="1">
      <c r="A81" s="1961"/>
      <c r="B81" s="1962"/>
      <c r="C81" s="2028"/>
      <c r="D81" s="3587"/>
      <c r="E81" s="3670"/>
      <c r="F81" s="195" t="s">
        <v>493</v>
      </c>
      <c r="G81" s="1119">
        <v>150</v>
      </c>
      <c r="H81" s="1119">
        <v>163.2</v>
      </c>
      <c r="I81" s="1099">
        <v>163.2</v>
      </c>
      <c r="J81" s="3645"/>
      <c r="K81" s="3676"/>
      <c r="L81" s="3677"/>
      <c r="M81" s="2913"/>
      <c r="N81" s="3586"/>
    </row>
    <row r="82" spans="1:14" ht="27" customHeight="1">
      <c r="A82" s="1961"/>
      <c r="B82" s="1962"/>
      <c r="C82" s="2028"/>
      <c r="D82" s="3587"/>
      <c r="E82" s="3670"/>
      <c r="F82" s="1102" t="s">
        <v>16</v>
      </c>
      <c r="G82" s="1103">
        <f>SUM(G80:G81)</f>
        <v>195.8</v>
      </c>
      <c r="H82" s="1103">
        <f>SUM(H80:H81)</f>
        <v>203</v>
      </c>
      <c r="I82" s="1103">
        <f>SUM(I80:I81)</f>
        <v>203</v>
      </c>
      <c r="J82" s="3573"/>
      <c r="K82" s="3574"/>
      <c r="L82" s="3574"/>
      <c r="M82" s="3574"/>
      <c r="N82" s="3574"/>
    </row>
    <row r="83" spans="1:14" ht="42" customHeight="1">
      <c r="A83" s="1961" t="s">
        <v>11</v>
      </c>
      <c r="B83" s="1962" t="s">
        <v>19</v>
      </c>
      <c r="C83" s="2028" t="s">
        <v>17</v>
      </c>
      <c r="D83" s="3587" t="s">
        <v>213</v>
      </c>
      <c r="E83" s="3588" t="s">
        <v>1263</v>
      </c>
      <c r="F83" s="195" t="s">
        <v>493</v>
      </c>
      <c r="G83" s="1162">
        <v>7.4</v>
      </c>
      <c r="H83" s="1162">
        <v>7.4</v>
      </c>
      <c r="I83" s="1162">
        <v>7.4</v>
      </c>
      <c r="J83" s="3704" t="s">
        <v>114</v>
      </c>
      <c r="K83" s="1107"/>
      <c r="L83" s="1573"/>
      <c r="M83" s="1144"/>
      <c r="N83" s="48"/>
    </row>
    <row r="84" spans="1:14" ht="42" customHeight="1">
      <c r="A84" s="1961"/>
      <c r="B84" s="1962"/>
      <c r="C84" s="2028"/>
      <c r="D84" s="3587"/>
      <c r="E84" s="3588"/>
      <c r="F84" s="195" t="s">
        <v>15</v>
      </c>
      <c r="G84" s="48"/>
      <c r="H84" s="48">
        <v>6</v>
      </c>
      <c r="I84" s="48">
        <v>6</v>
      </c>
      <c r="J84" s="3705"/>
      <c r="K84" s="1107"/>
      <c r="L84" s="1573"/>
      <c r="M84" s="1144"/>
      <c r="N84" s="48"/>
    </row>
    <row r="85" spans="1:14" ht="18.75" customHeight="1">
      <c r="A85" s="1961"/>
      <c r="B85" s="1962"/>
      <c r="C85" s="2028"/>
      <c r="D85" s="3587"/>
      <c r="E85" s="3588"/>
      <c r="F85" s="1102" t="s">
        <v>16</v>
      </c>
      <c r="G85" s="1103">
        <f>SUM(G83+G84)</f>
        <v>7.4</v>
      </c>
      <c r="H85" s="1103">
        <f>SUM(H83+H84)</f>
        <v>13.4</v>
      </c>
      <c r="I85" s="1103">
        <f>SUM(I83+I84)</f>
        <v>13.4</v>
      </c>
      <c r="J85" s="3573"/>
      <c r="K85" s="3574"/>
      <c r="L85" s="3574"/>
      <c r="M85" s="3574"/>
      <c r="N85" s="3574"/>
    </row>
    <row r="86" spans="1:14" ht="27.75" customHeight="1">
      <c r="A86" s="21" t="s">
        <v>11</v>
      </c>
      <c r="B86" s="22" t="s">
        <v>19</v>
      </c>
      <c r="C86" s="3602" t="s">
        <v>25</v>
      </c>
      <c r="D86" s="3603"/>
      <c r="E86" s="3603"/>
      <c r="F86" s="3604"/>
      <c r="G86" s="1110">
        <f>G85+G82</f>
        <v>203.20000000000002</v>
      </c>
      <c r="H86" s="1110">
        <f>H85+H82</f>
        <v>216.4</v>
      </c>
      <c r="I86" s="1110">
        <f>I85+I82</f>
        <v>216.4</v>
      </c>
      <c r="J86" s="3612"/>
      <c r="K86" s="3613"/>
      <c r="L86" s="3613"/>
      <c r="M86" s="3613"/>
      <c r="N86" s="3613"/>
    </row>
    <row r="87" spans="1:14" ht="30" customHeight="1">
      <c r="A87" s="21" t="s">
        <v>11</v>
      </c>
      <c r="B87" s="22" t="s">
        <v>20</v>
      </c>
      <c r="C87" s="3614" t="s">
        <v>471</v>
      </c>
      <c r="D87" s="3614"/>
      <c r="E87" s="3614"/>
      <c r="F87" s="3614"/>
      <c r="G87" s="3614"/>
      <c r="H87" s="3614"/>
      <c r="I87" s="3614"/>
      <c r="J87" s="3614"/>
      <c r="K87" s="3614"/>
      <c r="L87" s="3614"/>
      <c r="M87" s="3614"/>
      <c r="N87" s="3614"/>
    </row>
    <row r="88" spans="1:14" ht="36" customHeight="1">
      <c r="A88" s="2084" t="s">
        <v>11</v>
      </c>
      <c r="B88" s="2087" t="s">
        <v>20</v>
      </c>
      <c r="C88" s="2028" t="s">
        <v>11</v>
      </c>
      <c r="D88" s="3587" t="s">
        <v>1085</v>
      </c>
      <c r="E88" s="3588" t="s">
        <v>1264</v>
      </c>
      <c r="F88" s="1145" t="s">
        <v>350</v>
      </c>
      <c r="G88" s="969">
        <v>536.1</v>
      </c>
      <c r="H88" s="969">
        <v>536.1</v>
      </c>
      <c r="I88" s="1108">
        <v>501.8</v>
      </c>
      <c r="J88" s="760" t="s">
        <v>210</v>
      </c>
      <c r="K88" s="1174">
        <v>1700</v>
      </c>
      <c r="L88" s="1554" t="s">
        <v>1613</v>
      </c>
      <c r="M88" s="2843"/>
      <c r="N88" s="3678" t="s">
        <v>1640</v>
      </c>
    </row>
    <row r="89" spans="1:14" ht="39.75" customHeight="1">
      <c r="A89" s="2085"/>
      <c r="B89" s="2088"/>
      <c r="C89" s="2028"/>
      <c r="D89" s="3587"/>
      <c r="E89" s="3588"/>
      <c r="F89" s="258" t="s">
        <v>15</v>
      </c>
      <c r="G89" s="969">
        <v>2595</v>
      </c>
      <c r="H89" s="969">
        <v>2469.6</v>
      </c>
      <c r="I89" s="1108">
        <v>1848.7</v>
      </c>
      <c r="J89" s="48" t="s">
        <v>210</v>
      </c>
      <c r="K89" s="1174">
        <v>12015</v>
      </c>
      <c r="L89" s="1554" t="s">
        <v>1614</v>
      </c>
      <c r="M89" s="3672"/>
      <c r="N89" s="3679"/>
    </row>
    <row r="90" spans="1:14" ht="24.75" customHeight="1">
      <c r="A90" s="2086"/>
      <c r="B90" s="2089"/>
      <c r="C90" s="2028"/>
      <c r="D90" s="3587"/>
      <c r="E90" s="3588"/>
      <c r="F90" s="1102" t="s">
        <v>16</v>
      </c>
      <c r="G90" s="1103">
        <f>SUM(G88:G89)</f>
        <v>3131.1</v>
      </c>
      <c r="H90" s="1103">
        <f>SUM(H88:H89)</f>
        <v>3005.7</v>
      </c>
      <c r="I90" s="1103">
        <f>SUM(I88:I89)</f>
        <v>2350.5</v>
      </c>
      <c r="J90" s="3573"/>
      <c r="K90" s="3574"/>
      <c r="L90" s="3574"/>
      <c r="M90" s="3574"/>
      <c r="N90" s="3574"/>
    </row>
    <row r="91" spans="1:14" ht="24" customHeight="1">
      <c r="A91" s="21" t="s">
        <v>11</v>
      </c>
      <c r="B91" s="22" t="s">
        <v>20</v>
      </c>
      <c r="C91" s="3602" t="s">
        <v>25</v>
      </c>
      <c r="D91" s="3603"/>
      <c r="E91" s="3603"/>
      <c r="F91" s="3604"/>
      <c r="G91" s="1110">
        <f>G90</f>
        <v>3131.1</v>
      </c>
      <c r="H91" s="1110">
        <f>H90</f>
        <v>3005.7</v>
      </c>
      <c r="I91" s="1110">
        <f>I90</f>
        <v>2350.5</v>
      </c>
      <c r="J91" s="3612"/>
      <c r="K91" s="3613"/>
      <c r="L91" s="3613"/>
      <c r="M91" s="3613"/>
      <c r="N91" s="3613"/>
    </row>
    <row r="92" spans="1:14" ht="18.75" customHeight="1">
      <c r="A92" s="21" t="s">
        <v>11</v>
      </c>
      <c r="B92" s="22" t="s">
        <v>22</v>
      </c>
      <c r="C92" s="3614" t="s">
        <v>354</v>
      </c>
      <c r="D92" s="3614"/>
      <c r="E92" s="3614"/>
      <c r="F92" s="3614"/>
      <c r="G92" s="3614"/>
      <c r="H92" s="3614"/>
      <c r="I92" s="3614"/>
      <c r="J92" s="3614"/>
      <c r="K92" s="3614"/>
      <c r="L92" s="3614"/>
      <c r="M92" s="3614"/>
      <c r="N92" s="3614"/>
    </row>
    <row r="93" spans="1:14" ht="58.5" customHeight="1">
      <c r="A93" s="756" t="s">
        <v>11</v>
      </c>
      <c r="B93" s="681" t="s">
        <v>22</v>
      </c>
      <c r="C93" s="757" t="s">
        <v>11</v>
      </c>
      <c r="D93" s="1098" t="s">
        <v>214</v>
      </c>
      <c r="E93" s="3588" t="s">
        <v>1265</v>
      </c>
      <c r="F93" s="1146" t="s">
        <v>493</v>
      </c>
      <c r="G93" s="1100">
        <v>9945.3</v>
      </c>
      <c r="H93" s="1100">
        <v>8909.8</v>
      </c>
      <c r="I93" s="1099">
        <v>8199.7</v>
      </c>
      <c r="J93" s="760" t="s">
        <v>210</v>
      </c>
      <c r="K93" s="1175">
        <v>19910</v>
      </c>
      <c r="L93" s="1555" t="s">
        <v>1615</v>
      </c>
      <c r="M93" s="2832"/>
      <c r="N93" s="3680" t="s">
        <v>1641</v>
      </c>
    </row>
    <row r="94" spans="1:14" ht="114.75" customHeight="1">
      <c r="A94" s="1961" t="s">
        <v>11</v>
      </c>
      <c r="B94" s="1962" t="s">
        <v>22</v>
      </c>
      <c r="C94" s="2028" t="s">
        <v>17</v>
      </c>
      <c r="D94" s="3587" t="s">
        <v>213</v>
      </c>
      <c r="E94" s="3588"/>
      <c r="F94" s="1146" t="s">
        <v>493</v>
      </c>
      <c r="G94" s="1100">
        <v>198.9</v>
      </c>
      <c r="H94" s="1100">
        <v>178.2</v>
      </c>
      <c r="I94" s="1099">
        <v>159.3</v>
      </c>
      <c r="J94" s="760" t="s">
        <v>215</v>
      </c>
      <c r="K94" s="1175">
        <v>33</v>
      </c>
      <c r="L94" s="1555" t="s">
        <v>1086</v>
      </c>
      <c r="M94" s="3625"/>
      <c r="N94" s="3680"/>
    </row>
    <row r="95" spans="1:14" ht="21.75" customHeight="1">
      <c r="A95" s="1961"/>
      <c r="B95" s="1962"/>
      <c r="C95" s="2028"/>
      <c r="D95" s="3587"/>
      <c r="E95" s="3588"/>
      <c r="F95" s="1102" t="s">
        <v>16</v>
      </c>
      <c r="G95" s="1103">
        <f>SUM(G93:G94)</f>
        <v>10144.199999999999</v>
      </c>
      <c r="H95" s="1103">
        <f>SUM(H93:H94)</f>
        <v>9088</v>
      </c>
      <c r="I95" s="1103">
        <f>SUM(I93:I94)</f>
        <v>8359</v>
      </c>
      <c r="J95" s="3573"/>
      <c r="K95" s="3574"/>
      <c r="L95" s="3574"/>
      <c r="M95" s="3574"/>
      <c r="N95" s="3574"/>
    </row>
    <row r="96" spans="1:14" ht="19.5" customHeight="1">
      <c r="A96" s="21" t="s">
        <v>11</v>
      </c>
      <c r="B96" s="22" t="s">
        <v>22</v>
      </c>
      <c r="C96" s="3602" t="s">
        <v>25</v>
      </c>
      <c r="D96" s="3603"/>
      <c r="E96" s="3603"/>
      <c r="F96" s="3604"/>
      <c r="G96" s="1110">
        <f>G95</f>
        <v>10144.199999999999</v>
      </c>
      <c r="H96" s="1110">
        <f>H95</f>
        <v>9088</v>
      </c>
      <c r="I96" s="1110">
        <f>I95</f>
        <v>8359</v>
      </c>
      <c r="J96" s="3612"/>
      <c r="K96" s="3613"/>
      <c r="L96" s="3613"/>
      <c r="M96" s="3613"/>
      <c r="N96" s="3613"/>
    </row>
    <row r="97" spans="1:14" ht="18" customHeight="1">
      <c r="A97" s="21" t="s">
        <v>11</v>
      </c>
      <c r="B97" s="22" t="s">
        <v>23</v>
      </c>
      <c r="C97" s="3614" t="s">
        <v>216</v>
      </c>
      <c r="D97" s="3614"/>
      <c r="E97" s="3614"/>
      <c r="F97" s="3614"/>
      <c r="G97" s="3614"/>
      <c r="H97" s="3614"/>
      <c r="I97" s="3614"/>
      <c r="J97" s="3614"/>
      <c r="K97" s="3614"/>
      <c r="L97" s="3614"/>
      <c r="M97" s="3614"/>
      <c r="N97" s="3614"/>
    </row>
    <row r="98" spans="1:14" ht="89.25" customHeight="1">
      <c r="A98" s="756" t="s">
        <v>11</v>
      </c>
      <c r="B98" s="681" t="s">
        <v>23</v>
      </c>
      <c r="C98" s="757" t="s">
        <v>11</v>
      </c>
      <c r="D98" s="1098" t="s">
        <v>355</v>
      </c>
      <c r="E98" s="3588" t="s">
        <v>1266</v>
      </c>
      <c r="F98" s="1146" t="s">
        <v>493</v>
      </c>
      <c r="G98" s="1176">
        <v>10556.7</v>
      </c>
      <c r="H98" s="1099">
        <v>10556.7</v>
      </c>
      <c r="I98" s="1099">
        <v>10435.3</v>
      </c>
      <c r="J98" s="1390" t="s">
        <v>210</v>
      </c>
      <c r="K98" s="1177">
        <v>6231</v>
      </c>
      <c r="L98" s="1554" t="s">
        <v>1616</v>
      </c>
      <c r="M98" s="2912"/>
      <c r="N98" s="3684" t="s">
        <v>1640</v>
      </c>
    </row>
    <row r="99" spans="1:14" ht="33" customHeight="1">
      <c r="A99" s="1961" t="s">
        <v>11</v>
      </c>
      <c r="B99" s="1962" t="s">
        <v>23</v>
      </c>
      <c r="C99" s="2028" t="s">
        <v>17</v>
      </c>
      <c r="D99" s="3587" t="s">
        <v>213</v>
      </c>
      <c r="E99" s="3588"/>
      <c r="F99" s="1146" t="s">
        <v>493</v>
      </c>
      <c r="G99" s="1139">
        <v>211.1</v>
      </c>
      <c r="H99" s="1101">
        <v>211.1</v>
      </c>
      <c r="I99" s="1101">
        <v>196.4</v>
      </c>
      <c r="J99" s="1147" t="s">
        <v>215</v>
      </c>
      <c r="K99" s="667" t="s">
        <v>1086</v>
      </c>
      <c r="L99" s="1391" t="s">
        <v>1086</v>
      </c>
      <c r="M99" s="2913"/>
      <c r="N99" s="3684"/>
    </row>
    <row r="100" spans="1:14" ht="20.25" customHeight="1">
      <c r="A100" s="1961"/>
      <c r="B100" s="1962"/>
      <c r="C100" s="2028"/>
      <c r="D100" s="3587"/>
      <c r="E100" s="3588"/>
      <c r="F100" s="1102" t="s">
        <v>16</v>
      </c>
      <c r="G100" s="1103">
        <f>SUM(G98:G99)</f>
        <v>10767.800000000001</v>
      </c>
      <c r="H100" s="1103">
        <f>SUM(H98:H99)</f>
        <v>10767.800000000001</v>
      </c>
      <c r="I100" s="1103">
        <f>SUM(I98:I99)</f>
        <v>10631.699999999999</v>
      </c>
      <c r="J100" s="3573"/>
      <c r="K100" s="3574"/>
      <c r="L100" s="3574"/>
      <c r="M100" s="3574"/>
      <c r="N100" s="3574"/>
    </row>
    <row r="101" spans="1:14" ht="17.25" customHeight="1">
      <c r="A101" s="21" t="s">
        <v>11</v>
      </c>
      <c r="B101" s="22" t="s">
        <v>23</v>
      </c>
      <c r="C101" s="3602" t="s">
        <v>25</v>
      </c>
      <c r="D101" s="3603"/>
      <c r="E101" s="3603"/>
      <c r="F101" s="3604"/>
      <c r="G101" s="1110">
        <f>G100</f>
        <v>10767.800000000001</v>
      </c>
      <c r="H101" s="1110">
        <f>H100</f>
        <v>10767.800000000001</v>
      </c>
      <c r="I101" s="1110">
        <f>I100</f>
        <v>10631.699999999999</v>
      </c>
      <c r="J101" s="3612"/>
      <c r="K101" s="3613"/>
      <c r="L101" s="3613"/>
      <c r="M101" s="3613"/>
      <c r="N101" s="3613"/>
    </row>
    <row r="102" spans="1:14" ht="18" customHeight="1">
      <c r="A102" s="21" t="s">
        <v>11</v>
      </c>
      <c r="B102" s="22" t="s">
        <v>72</v>
      </c>
      <c r="C102" s="3614" t="s">
        <v>217</v>
      </c>
      <c r="D102" s="3614"/>
      <c r="E102" s="3614"/>
      <c r="F102" s="3614"/>
      <c r="G102" s="3614"/>
      <c r="H102" s="3614"/>
      <c r="I102" s="3614"/>
      <c r="J102" s="3614"/>
      <c r="K102" s="3614"/>
      <c r="L102" s="3614"/>
      <c r="M102" s="3614"/>
      <c r="N102" s="3614"/>
    </row>
    <row r="103" spans="1:14" ht="110.25">
      <c r="A103" s="756" t="s">
        <v>11</v>
      </c>
      <c r="B103" s="681" t="s">
        <v>72</v>
      </c>
      <c r="C103" s="757" t="s">
        <v>11</v>
      </c>
      <c r="D103" s="1178" t="s">
        <v>1087</v>
      </c>
      <c r="E103" s="1246" t="s">
        <v>1266</v>
      </c>
      <c r="F103" s="1180" t="s">
        <v>493</v>
      </c>
      <c r="G103" s="1182">
        <v>35.2</v>
      </c>
      <c r="H103" s="1182">
        <v>35.2</v>
      </c>
      <c r="I103" s="1099">
        <v>28.2</v>
      </c>
      <c r="J103" s="1390" t="s">
        <v>210</v>
      </c>
      <c r="K103" s="1181">
        <v>219</v>
      </c>
      <c r="L103" s="1554" t="s">
        <v>1617</v>
      </c>
      <c r="M103" s="667"/>
      <c r="N103" s="1148"/>
    </row>
    <row r="104" spans="1:14" ht="78.75">
      <c r="A104" s="756" t="s">
        <v>11</v>
      </c>
      <c r="B104" s="681" t="s">
        <v>72</v>
      </c>
      <c r="C104" s="757" t="s">
        <v>17</v>
      </c>
      <c r="D104" s="1179" t="s">
        <v>1088</v>
      </c>
      <c r="E104" s="1246" t="s">
        <v>1267</v>
      </c>
      <c r="F104" s="1180" t="s">
        <v>493</v>
      </c>
      <c r="G104" s="1100">
        <v>0.1</v>
      </c>
      <c r="H104" s="1100">
        <v>0</v>
      </c>
      <c r="I104" s="1099">
        <v>0</v>
      </c>
      <c r="J104" s="1390" t="s">
        <v>210</v>
      </c>
      <c r="K104" s="1175">
        <v>1</v>
      </c>
      <c r="L104" s="1556" t="s">
        <v>1396</v>
      </c>
      <c r="M104" s="667"/>
      <c r="N104" s="1149"/>
    </row>
    <row r="105" spans="1:14" ht="78.75">
      <c r="A105" s="756" t="s">
        <v>11</v>
      </c>
      <c r="B105" s="681" t="s">
        <v>72</v>
      </c>
      <c r="C105" s="757" t="s">
        <v>30</v>
      </c>
      <c r="D105" s="1179" t="s">
        <v>218</v>
      </c>
      <c r="E105" s="1246" t="s">
        <v>1268</v>
      </c>
      <c r="F105" s="1180" t="s">
        <v>493</v>
      </c>
      <c r="G105" s="1100">
        <v>0</v>
      </c>
      <c r="H105" s="1100">
        <v>0.8</v>
      </c>
      <c r="I105" s="1099">
        <v>0</v>
      </c>
      <c r="J105" s="1390" t="s">
        <v>210</v>
      </c>
      <c r="K105" s="1175">
        <v>1</v>
      </c>
      <c r="L105" s="1557">
        <v>0</v>
      </c>
      <c r="M105" s="1150"/>
      <c r="N105" s="1148"/>
    </row>
    <row r="106" spans="1:14" ht="146.25" customHeight="1">
      <c r="A106" s="756" t="s">
        <v>11</v>
      </c>
      <c r="B106" s="681" t="s">
        <v>72</v>
      </c>
      <c r="C106" s="757" t="s">
        <v>20</v>
      </c>
      <c r="D106" s="1179" t="s">
        <v>219</v>
      </c>
      <c r="E106" s="1246" t="s">
        <v>1269</v>
      </c>
      <c r="F106" s="195" t="s">
        <v>462</v>
      </c>
      <c r="G106" s="969">
        <v>1.1</v>
      </c>
      <c r="H106" s="969">
        <v>1.1</v>
      </c>
      <c r="I106" s="1101">
        <v>0.7</v>
      </c>
      <c r="J106" s="760" t="s">
        <v>210</v>
      </c>
      <c r="K106" s="1107" t="s">
        <v>698</v>
      </c>
      <c r="L106" s="1391" t="s">
        <v>698</v>
      </c>
      <c r="M106" s="667"/>
      <c r="N106" s="1148"/>
    </row>
    <row r="107" spans="1:14" ht="78.75" customHeight="1">
      <c r="A107" s="756" t="s">
        <v>11</v>
      </c>
      <c r="B107" s="681" t="s">
        <v>72</v>
      </c>
      <c r="C107" s="757" t="s">
        <v>22</v>
      </c>
      <c r="D107" s="1098" t="s">
        <v>1089</v>
      </c>
      <c r="E107" s="1246" t="s">
        <v>384</v>
      </c>
      <c r="F107" s="176" t="s">
        <v>15</v>
      </c>
      <c r="G107" s="1151"/>
      <c r="H107" s="1101"/>
      <c r="I107" s="1101"/>
      <c r="J107" s="1170" t="s">
        <v>220</v>
      </c>
      <c r="K107" s="1107"/>
      <c r="L107" s="1107"/>
      <c r="M107" s="2912"/>
      <c r="N107" s="3586"/>
    </row>
    <row r="108" spans="1:14" ht="85.5" customHeight="1">
      <c r="A108" s="756" t="s">
        <v>11</v>
      </c>
      <c r="B108" s="681" t="s">
        <v>72</v>
      </c>
      <c r="C108" s="757" t="s">
        <v>23</v>
      </c>
      <c r="D108" s="1098" t="s">
        <v>1090</v>
      </c>
      <c r="E108" s="1246" t="s">
        <v>1270</v>
      </c>
      <c r="F108" s="176" t="s">
        <v>15</v>
      </c>
      <c r="G108" s="1101">
        <v>5</v>
      </c>
      <c r="H108" s="1101">
        <v>5</v>
      </c>
      <c r="I108" s="1101">
        <v>4.2</v>
      </c>
      <c r="J108" s="1147" t="s">
        <v>461</v>
      </c>
      <c r="K108" s="1152">
        <v>2</v>
      </c>
      <c r="L108" s="1558">
        <v>2</v>
      </c>
      <c r="M108" s="2913"/>
      <c r="N108" s="3586"/>
    </row>
    <row r="109" spans="1:14" ht="23.25" customHeight="1">
      <c r="A109" s="756" t="s">
        <v>11</v>
      </c>
      <c r="B109" s="681" t="s">
        <v>72</v>
      </c>
      <c r="C109" s="3681"/>
      <c r="D109" s="3682"/>
      <c r="E109" s="3683"/>
      <c r="F109" s="1153" t="s">
        <v>16</v>
      </c>
      <c r="G109" s="1104">
        <f>SUM(G103:G108)</f>
        <v>41.400000000000006</v>
      </c>
      <c r="H109" s="1104">
        <f>SUM(H103:H108)</f>
        <v>42.1</v>
      </c>
      <c r="I109" s="1104">
        <f>SUM(I103:I108)</f>
        <v>33.1</v>
      </c>
      <c r="J109" s="3573"/>
      <c r="K109" s="3574"/>
      <c r="L109" s="3574"/>
      <c r="M109" s="3574"/>
      <c r="N109" s="3574"/>
    </row>
    <row r="110" spans="1:14" ht="17.25" customHeight="1">
      <c r="A110" s="21" t="s">
        <v>11</v>
      </c>
      <c r="B110" s="22" t="s">
        <v>72</v>
      </c>
      <c r="C110" s="3602" t="s">
        <v>25</v>
      </c>
      <c r="D110" s="3603"/>
      <c r="E110" s="3603"/>
      <c r="F110" s="3604"/>
      <c r="G110" s="1110">
        <f>G109</f>
        <v>41.400000000000006</v>
      </c>
      <c r="H110" s="1110">
        <f>H109</f>
        <v>42.1</v>
      </c>
      <c r="I110" s="1110">
        <f>I109</f>
        <v>33.1</v>
      </c>
      <c r="J110" s="3612"/>
      <c r="K110" s="3613"/>
      <c r="L110" s="3613"/>
      <c r="M110" s="3613"/>
      <c r="N110" s="3613"/>
    </row>
    <row r="111" spans="1:14" ht="20.25" customHeight="1">
      <c r="A111" s="21" t="s">
        <v>11</v>
      </c>
      <c r="B111" s="22" t="s">
        <v>117</v>
      </c>
      <c r="C111" s="3614" t="s">
        <v>221</v>
      </c>
      <c r="D111" s="3614"/>
      <c r="E111" s="3614"/>
      <c r="F111" s="3614"/>
      <c r="G111" s="3614"/>
      <c r="H111" s="3614"/>
      <c r="I111" s="3614"/>
      <c r="J111" s="3614"/>
      <c r="K111" s="3614"/>
      <c r="L111" s="3614"/>
      <c r="M111" s="3614"/>
      <c r="N111" s="3614"/>
    </row>
    <row r="112" spans="1:14" ht="12.75" customHeight="1">
      <c r="A112" s="1961" t="s">
        <v>11</v>
      </c>
      <c r="B112" s="1962" t="s">
        <v>117</v>
      </c>
      <c r="C112" s="2028" t="s">
        <v>11</v>
      </c>
      <c r="D112" s="3587" t="s">
        <v>1091</v>
      </c>
      <c r="E112" s="3588" t="s">
        <v>1271</v>
      </c>
      <c r="F112" s="3686" t="s">
        <v>350</v>
      </c>
      <c r="G112" s="3688">
        <v>564.4</v>
      </c>
      <c r="H112" s="3688">
        <v>400.3</v>
      </c>
      <c r="I112" s="3688">
        <v>346.1</v>
      </c>
      <c r="J112" s="3693" t="s">
        <v>210</v>
      </c>
      <c r="K112" s="2790">
        <v>1790</v>
      </c>
      <c r="L112" s="3677" t="s">
        <v>1618</v>
      </c>
      <c r="M112" s="3690"/>
      <c r="N112" s="3624" t="s">
        <v>1642</v>
      </c>
    </row>
    <row r="113" spans="1:14" ht="34.5" customHeight="1">
      <c r="A113" s="1961"/>
      <c r="B113" s="1962"/>
      <c r="C113" s="3685"/>
      <c r="D113" s="3587"/>
      <c r="E113" s="3588"/>
      <c r="F113" s="3686"/>
      <c r="G113" s="3688"/>
      <c r="H113" s="3688"/>
      <c r="I113" s="3688"/>
      <c r="J113" s="3693"/>
      <c r="K113" s="2790"/>
      <c r="L113" s="3677"/>
      <c r="M113" s="3691"/>
      <c r="N113" s="3645"/>
    </row>
    <row r="114" spans="1:14" ht="35.25" customHeight="1">
      <c r="A114" s="1961"/>
      <c r="B114" s="1962"/>
      <c r="C114" s="3685"/>
      <c r="D114" s="3587"/>
      <c r="E114" s="3588"/>
      <c r="F114" s="3687"/>
      <c r="G114" s="3688"/>
      <c r="H114" s="3688"/>
      <c r="I114" s="3689"/>
      <c r="J114" s="3694"/>
      <c r="K114" s="2790"/>
      <c r="L114" s="3677"/>
      <c r="M114" s="3692"/>
      <c r="N114" s="3645"/>
    </row>
    <row r="115" spans="1:14" ht="20.25" customHeight="1">
      <c r="A115" s="1961"/>
      <c r="B115" s="1962"/>
      <c r="C115" s="3685"/>
      <c r="D115" s="3587"/>
      <c r="E115" s="2823"/>
      <c r="F115" s="1102" t="s">
        <v>16</v>
      </c>
      <c r="G115" s="1103">
        <f>SUM(G112)</f>
        <v>564.4</v>
      </c>
      <c r="H115" s="1103">
        <f>SUM(H112)</f>
        <v>400.3</v>
      </c>
      <c r="I115" s="1103">
        <f>SUM(I112)</f>
        <v>346.1</v>
      </c>
      <c r="J115" s="3573"/>
      <c r="K115" s="3574"/>
      <c r="L115" s="3574"/>
      <c r="M115" s="3574"/>
      <c r="N115" s="3574"/>
    </row>
    <row r="116" spans="1:14" ht="18" customHeight="1">
      <c r="A116" s="21" t="s">
        <v>11</v>
      </c>
      <c r="B116" s="22" t="s">
        <v>117</v>
      </c>
      <c r="C116" s="3602" t="s">
        <v>25</v>
      </c>
      <c r="D116" s="3603"/>
      <c r="E116" s="3603"/>
      <c r="F116" s="3604"/>
      <c r="G116" s="1110">
        <f>G115</f>
        <v>564.4</v>
      </c>
      <c r="H116" s="1110">
        <f>H115</f>
        <v>400.3</v>
      </c>
      <c r="I116" s="1110">
        <f>I115</f>
        <v>346.1</v>
      </c>
      <c r="J116" s="3612"/>
      <c r="K116" s="3613"/>
      <c r="L116" s="3613"/>
      <c r="M116" s="3613"/>
      <c r="N116" s="3613"/>
    </row>
    <row r="117" spans="1:14" ht="18.75" customHeight="1">
      <c r="A117" s="21" t="s">
        <v>11</v>
      </c>
      <c r="B117" s="22" t="s">
        <v>59</v>
      </c>
      <c r="C117" s="3614" t="s">
        <v>222</v>
      </c>
      <c r="D117" s="3614"/>
      <c r="E117" s="3614"/>
      <c r="F117" s="3614"/>
      <c r="G117" s="3614"/>
      <c r="H117" s="3614"/>
      <c r="I117" s="3614"/>
      <c r="J117" s="3614"/>
      <c r="K117" s="3614"/>
      <c r="L117" s="3614"/>
      <c r="M117" s="3614"/>
      <c r="N117" s="3614"/>
    </row>
    <row r="118" spans="1:14" ht="48" customHeight="1">
      <c r="A118" s="1961" t="s">
        <v>11</v>
      </c>
      <c r="B118" s="1962" t="s">
        <v>59</v>
      </c>
      <c r="C118" s="2028" t="s">
        <v>11</v>
      </c>
      <c r="D118" s="3587" t="s">
        <v>1092</v>
      </c>
      <c r="E118" s="3588" t="s">
        <v>1272</v>
      </c>
      <c r="F118" s="176" t="s">
        <v>15</v>
      </c>
      <c r="G118" s="1154">
        <v>2715</v>
      </c>
      <c r="H118" s="1155">
        <v>2486.7</v>
      </c>
      <c r="I118" s="1156">
        <v>2461</v>
      </c>
      <c r="J118" s="3695" t="s">
        <v>461</v>
      </c>
      <c r="K118" s="2832" t="s">
        <v>1093</v>
      </c>
      <c r="L118" s="3697">
        <v>44498</v>
      </c>
      <c r="M118" s="2152" t="s">
        <v>1606</v>
      </c>
      <c r="N118" s="3706" t="s">
        <v>1607</v>
      </c>
    </row>
    <row r="119" spans="1:14" ht="66" customHeight="1">
      <c r="A119" s="1961"/>
      <c r="B119" s="1962"/>
      <c r="C119" s="2028"/>
      <c r="D119" s="3587"/>
      <c r="E119" s="3588"/>
      <c r="F119" s="195" t="s">
        <v>318</v>
      </c>
      <c r="G119" s="48"/>
      <c r="H119" s="48">
        <v>228.3</v>
      </c>
      <c r="I119" s="48">
        <v>228.3</v>
      </c>
      <c r="J119" s="3696"/>
      <c r="K119" s="3625"/>
      <c r="L119" s="3698"/>
      <c r="M119" s="2154"/>
      <c r="N119" s="3707"/>
    </row>
    <row r="120" spans="1:14" ht="28.5" customHeight="1">
      <c r="A120" s="1961"/>
      <c r="B120" s="1962"/>
      <c r="C120" s="2028"/>
      <c r="D120" s="3587"/>
      <c r="E120" s="3588"/>
      <c r="F120" s="1102" t="s">
        <v>16</v>
      </c>
      <c r="G120" s="1103">
        <f>SUM(G118+G119)</f>
        <v>2715</v>
      </c>
      <c r="H120" s="1103">
        <f>SUM(H118+H119)</f>
        <v>2715</v>
      </c>
      <c r="I120" s="1103">
        <f>SUM(I118+I119)</f>
        <v>2689.3</v>
      </c>
      <c r="J120" s="3573"/>
      <c r="K120" s="3574"/>
      <c r="L120" s="3574"/>
      <c r="M120" s="3574"/>
      <c r="N120" s="3574"/>
    </row>
    <row r="121" spans="1:14" s="154" customFormat="1" ht="18" customHeight="1">
      <c r="A121" s="21" t="s">
        <v>11</v>
      </c>
      <c r="B121" s="22" t="s">
        <v>59</v>
      </c>
      <c r="C121" s="3602" t="s">
        <v>25</v>
      </c>
      <c r="D121" s="3603"/>
      <c r="E121" s="3603"/>
      <c r="F121" s="3604"/>
      <c r="G121" s="1110">
        <f>G120</f>
        <v>2715</v>
      </c>
      <c r="H121" s="1110">
        <f>H120</f>
        <v>2715</v>
      </c>
      <c r="I121" s="1110">
        <f>I120</f>
        <v>2689.3</v>
      </c>
      <c r="J121" s="3612"/>
      <c r="K121" s="3613"/>
      <c r="L121" s="3613"/>
      <c r="M121" s="3613"/>
      <c r="N121" s="3613"/>
    </row>
    <row r="122" spans="1:14" s="154" customFormat="1" ht="15.75" customHeight="1">
      <c r="A122" s="21" t="s">
        <v>11</v>
      </c>
      <c r="B122" s="22" t="s">
        <v>73</v>
      </c>
      <c r="C122" s="3614" t="s">
        <v>223</v>
      </c>
      <c r="D122" s="3614"/>
      <c r="E122" s="3614"/>
      <c r="F122" s="3614"/>
      <c r="G122" s="3614"/>
      <c r="H122" s="3614"/>
      <c r="I122" s="3614"/>
      <c r="J122" s="3614"/>
      <c r="K122" s="3614"/>
      <c r="L122" s="3614"/>
      <c r="M122" s="3614"/>
      <c r="N122" s="3614"/>
    </row>
    <row r="123" spans="1:14" ht="51" customHeight="1">
      <c r="A123" s="1961" t="s">
        <v>11</v>
      </c>
      <c r="B123" s="1962" t="s">
        <v>73</v>
      </c>
      <c r="C123" s="2028" t="s">
        <v>11</v>
      </c>
      <c r="D123" s="3587" t="s">
        <v>1094</v>
      </c>
      <c r="E123" s="3588" t="s">
        <v>473</v>
      </c>
      <c r="F123" s="176" t="s">
        <v>15</v>
      </c>
      <c r="G123" s="1108">
        <v>8</v>
      </c>
      <c r="H123" s="1108">
        <v>8</v>
      </c>
      <c r="I123" s="48">
        <v>5.2</v>
      </c>
      <c r="J123" s="1109" t="s">
        <v>467</v>
      </c>
      <c r="K123" s="1107" t="s">
        <v>1095</v>
      </c>
      <c r="L123" s="1391" t="s">
        <v>1619</v>
      </c>
      <c r="M123" s="1107"/>
      <c r="N123" s="1396" t="s">
        <v>1622</v>
      </c>
    </row>
    <row r="124" spans="1:14" ht="27" customHeight="1">
      <c r="A124" s="1961"/>
      <c r="B124" s="1962"/>
      <c r="C124" s="2028"/>
      <c r="D124" s="3587"/>
      <c r="E124" s="3588"/>
      <c r="F124" s="1102" t="s">
        <v>16</v>
      </c>
      <c r="G124" s="1103">
        <f>SUM(G123)</f>
        <v>8</v>
      </c>
      <c r="H124" s="1103">
        <f>SUM(H123)</f>
        <v>8</v>
      </c>
      <c r="I124" s="1103">
        <f>SUM(I123)</f>
        <v>5.2</v>
      </c>
      <c r="J124" s="3573"/>
      <c r="K124" s="3574"/>
      <c r="L124" s="3574"/>
      <c r="M124" s="3574"/>
      <c r="N124" s="3574"/>
    </row>
    <row r="125" spans="1:14" s="154" customFormat="1" ht="32.25" customHeight="1">
      <c r="A125" s="21" t="s">
        <v>11</v>
      </c>
      <c r="B125" s="22" t="s">
        <v>73</v>
      </c>
      <c r="C125" s="3602" t="s">
        <v>25</v>
      </c>
      <c r="D125" s="3603"/>
      <c r="E125" s="3603"/>
      <c r="F125" s="3604"/>
      <c r="G125" s="1110">
        <f>G124</f>
        <v>8</v>
      </c>
      <c r="H125" s="1110">
        <f>H124</f>
        <v>8</v>
      </c>
      <c r="I125" s="1110">
        <f>I124</f>
        <v>5.2</v>
      </c>
      <c r="J125" s="3612"/>
      <c r="K125" s="3613"/>
      <c r="L125" s="3613"/>
      <c r="M125" s="3613"/>
      <c r="N125" s="3613"/>
    </row>
    <row r="126" spans="1:14" s="154" customFormat="1" ht="30.75" customHeight="1">
      <c r="A126" s="21" t="s">
        <v>11</v>
      </c>
      <c r="B126" s="3708" t="s">
        <v>31</v>
      </c>
      <c r="C126" s="3709"/>
      <c r="D126" s="3709"/>
      <c r="E126" s="3709"/>
      <c r="F126" s="3710"/>
      <c r="G126" s="1157">
        <f>G125+G121+G116+G110+G101+G96+G91+G86+G78+G69+G25</f>
        <v>34817.299999999996</v>
      </c>
      <c r="H126" s="1157">
        <f>H125+H121+H116+H110+H101+H96+H91+H86+H78+H69+H25</f>
        <v>34015.9</v>
      </c>
      <c r="I126" s="1157">
        <f>I125+I121+I116+I110+I101+I96+I91+I86+I78+I69+I25</f>
        <v>31177.2</v>
      </c>
      <c r="J126" s="3594"/>
      <c r="K126" s="3594"/>
      <c r="L126" s="3594"/>
      <c r="M126" s="3594"/>
      <c r="N126" s="3594"/>
    </row>
    <row r="127" spans="1:14" s="154" customFormat="1" ht="24.75" customHeight="1">
      <c r="A127" s="1097" t="s">
        <v>17</v>
      </c>
      <c r="B127" s="2783" t="s">
        <v>224</v>
      </c>
      <c r="C127" s="2783"/>
      <c r="D127" s="2783"/>
      <c r="E127" s="2783"/>
      <c r="F127" s="2783"/>
      <c r="G127" s="2783"/>
      <c r="H127" s="2783"/>
      <c r="I127" s="2783"/>
      <c r="J127" s="2783"/>
      <c r="K127" s="2783"/>
      <c r="L127" s="2783"/>
      <c r="M127" s="2783"/>
      <c r="N127" s="2783"/>
    </row>
    <row r="128" spans="1:14" s="154" customFormat="1" ht="18.75" customHeight="1">
      <c r="A128" s="21" t="s">
        <v>17</v>
      </c>
      <c r="B128" s="22" t="s">
        <v>11</v>
      </c>
      <c r="C128" s="3614" t="s">
        <v>225</v>
      </c>
      <c r="D128" s="3614"/>
      <c r="E128" s="3614"/>
      <c r="F128" s="3614"/>
      <c r="G128" s="3614"/>
      <c r="H128" s="3614"/>
      <c r="I128" s="3614"/>
      <c r="J128" s="3614"/>
      <c r="K128" s="3614"/>
      <c r="L128" s="3614"/>
      <c r="M128" s="3614"/>
      <c r="N128" s="3614"/>
    </row>
    <row r="129" spans="1:14" ht="147" customHeight="1">
      <c r="A129" s="1961" t="s">
        <v>17</v>
      </c>
      <c r="B129" s="1962" t="s">
        <v>11</v>
      </c>
      <c r="C129" s="2028" t="s">
        <v>11</v>
      </c>
      <c r="D129" s="3587" t="s">
        <v>1098</v>
      </c>
      <c r="E129" s="3588" t="s">
        <v>1273</v>
      </c>
      <c r="F129" s="258" t="s">
        <v>15</v>
      </c>
      <c r="G129" s="1108">
        <v>26</v>
      </c>
      <c r="H129" s="1108">
        <v>26</v>
      </c>
      <c r="I129" s="1108">
        <v>10</v>
      </c>
      <c r="J129" s="257" t="s">
        <v>1096</v>
      </c>
      <c r="K129" s="1158" t="s">
        <v>1097</v>
      </c>
      <c r="L129" s="1550" t="s">
        <v>457</v>
      </c>
      <c r="M129" s="1159"/>
      <c r="N129" s="1397" t="s">
        <v>1643</v>
      </c>
    </row>
    <row r="130" spans="1:14" ht="35.25" customHeight="1">
      <c r="A130" s="1961"/>
      <c r="B130" s="1962"/>
      <c r="C130" s="2028"/>
      <c r="D130" s="3587"/>
      <c r="E130" s="3588"/>
      <c r="F130" s="790" t="s">
        <v>16</v>
      </c>
      <c r="G130" s="791">
        <f>SUM(G129)</f>
        <v>26</v>
      </c>
      <c r="H130" s="791">
        <f>SUM(H129)</f>
        <v>26</v>
      </c>
      <c r="I130" s="791">
        <f>SUM(I129)</f>
        <v>10</v>
      </c>
      <c r="J130" s="3611"/>
      <c r="K130" s="3574"/>
      <c r="L130" s="3574"/>
      <c r="M130" s="3574"/>
      <c r="N130" s="3574"/>
    </row>
    <row r="131" spans="1:14" ht="19.5" customHeight="1">
      <c r="A131" s="21" t="s">
        <v>17</v>
      </c>
      <c r="B131" s="22" t="s">
        <v>11</v>
      </c>
      <c r="C131" s="3602" t="s">
        <v>25</v>
      </c>
      <c r="D131" s="3603"/>
      <c r="E131" s="3603"/>
      <c r="F131" s="3604"/>
      <c r="G131" s="1110">
        <f>G130</f>
        <v>26</v>
      </c>
      <c r="H131" s="1110">
        <f>H130</f>
        <v>26</v>
      </c>
      <c r="I131" s="1110">
        <f>I130</f>
        <v>10</v>
      </c>
      <c r="J131" s="3612"/>
      <c r="K131" s="3613"/>
      <c r="L131" s="3613"/>
      <c r="M131" s="3613"/>
      <c r="N131" s="3613"/>
    </row>
    <row r="132" spans="1:14" ht="20.25" customHeight="1">
      <c r="A132" s="21" t="s">
        <v>17</v>
      </c>
      <c r="B132" s="22" t="s">
        <v>17</v>
      </c>
      <c r="C132" s="3614" t="s">
        <v>226</v>
      </c>
      <c r="D132" s="3614"/>
      <c r="E132" s="3614"/>
      <c r="F132" s="3614"/>
      <c r="G132" s="3614"/>
      <c r="H132" s="3614"/>
      <c r="I132" s="3614"/>
      <c r="J132" s="3614"/>
      <c r="K132" s="3614"/>
      <c r="L132" s="3614"/>
      <c r="M132" s="3614"/>
      <c r="N132" s="3614"/>
    </row>
    <row r="133" spans="1:14" ht="42" customHeight="1">
      <c r="A133" s="1961" t="s">
        <v>17</v>
      </c>
      <c r="B133" s="1962" t="s">
        <v>17</v>
      </c>
      <c r="C133" s="2028" t="s">
        <v>11</v>
      </c>
      <c r="D133" s="3587" t="s">
        <v>1099</v>
      </c>
      <c r="E133" s="3588" t="s">
        <v>1274</v>
      </c>
      <c r="F133" s="258" t="s">
        <v>15</v>
      </c>
      <c r="G133" s="1162">
        <v>60</v>
      </c>
      <c r="H133" s="1162">
        <v>40</v>
      </c>
      <c r="I133" s="1162">
        <v>40</v>
      </c>
      <c r="J133" s="3596" t="s">
        <v>1620</v>
      </c>
      <c r="K133" s="2882">
        <v>95</v>
      </c>
      <c r="L133" s="2885">
        <v>100</v>
      </c>
      <c r="M133" s="3600"/>
      <c r="N133" s="3600"/>
    </row>
    <row r="134" spans="1:14" ht="30.75" customHeight="1">
      <c r="A134" s="1961"/>
      <c r="B134" s="1962"/>
      <c r="C134" s="2028"/>
      <c r="D134" s="3587"/>
      <c r="E134" s="3588"/>
      <c r="F134" s="1145" t="s">
        <v>318</v>
      </c>
      <c r="G134" s="48">
        <v>0</v>
      </c>
      <c r="H134" s="48">
        <v>20</v>
      </c>
      <c r="I134" s="48">
        <v>20</v>
      </c>
      <c r="J134" s="3597"/>
      <c r="K134" s="2884"/>
      <c r="L134" s="2887"/>
      <c r="M134" s="3601"/>
      <c r="N134" s="3601"/>
    </row>
    <row r="135" spans="1:14" ht="35.25" customHeight="1">
      <c r="A135" s="1961"/>
      <c r="B135" s="1962"/>
      <c r="C135" s="2028"/>
      <c r="D135" s="3587"/>
      <c r="E135" s="3588"/>
      <c r="F135" s="790" t="s">
        <v>16</v>
      </c>
      <c r="G135" s="791">
        <f>SUM(G133+G134)</f>
        <v>60</v>
      </c>
      <c r="H135" s="791">
        <f>SUM(H133+H134)</f>
        <v>60</v>
      </c>
      <c r="I135" s="791">
        <f>SUM(I133+I134)</f>
        <v>60</v>
      </c>
      <c r="J135" s="3611"/>
      <c r="K135" s="3574"/>
      <c r="L135" s="3574"/>
      <c r="M135" s="3574"/>
      <c r="N135" s="3574"/>
    </row>
    <row r="136" spans="1:14" ht="25.5" customHeight="1">
      <c r="A136" s="21" t="s">
        <v>17</v>
      </c>
      <c r="B136" s="22" t="s">
        <v>17</v>
      </c>
      <c r="C136" s="3602" t="s">
        <v>25</v>
      </c>
      <c r="D136" s="3603"/>
      <c r="E136" s="3603"/>
      <c r="F136" s="3604"/>
      <c r="G136" s="1110">
        <f>G135</f>
        <v>60</v>
      </c>
      <c r="H136" s="1110">
        <f>H135</f>
        <v>60</v>
      </c>
      <c r="I136" s="1110">
        <f>I135</f>
        <v>60</v>
      </c>
      <c r="J136" s="3612"/>
      <c r="K136" s="3613"/>
      <c r="L136" s="3613"/>
      <c r="M136" s="3613"/>
      <c r="N136" s="3613"/>
    </row>
    <row r="137" spans="1:14" ht="19.5" customHeight="1">
      <c r="A137" s="756" t="s">
        <v>17</v>
      </c>
      <c r="B137" s="3591" t="s">
        <v>31</v>
      </c>
      <c r="C137" s="3592"/>
      <c r="D137" s="3592"/>
      <c r="E137" s="3592"/>
      <c r="F137" s="3593"/>
      <c r="G137" s="1157">
        <f>G136+G131</f>
        <v>86</v>
      </c>
      <c r="H137" s="1157">
        <f>H136+H131</f>
        <v>86</v>
      </c>
      <c r="I137" s="1157">
        <f>I136+I131</f>
        <v>70</v>
      </c>
      <c r="J137" s="3594"/>
      <c r="K137" s="3595"/>
      <c r="L137" s="3595"/>
      <c r="M137" s="3595"/>
      <c r="N137" s="3595"/>
    </row>
    <row r="138" spans="1:14" s="154" customFormat="1" ht="24.75" customHeight="1">
      <c r="A138" s="1097" t="s">
        <v>30</v>
      </c>
      <c r="B138" s="2783" t="s">
        <v>474</v>
      </c>
      <c r="C138" s="2783"/>
      <c r="D138" s="2783"/>
      <c r="E138" s="2783"/>
      <c r="F138" s="2783"/>
      <c r="G138" s="2783"/>
      <c r="H138" s="2783"/>
      <c r="I138" s="2783"/>
      <c r="J138" s="2783"/>
      <c r="K138" s="2783"/>
      <c r="L138" s="2783"/>
      <c r="M138" s="2783"/>
      <c r="N138" s="2783"/>
    </row>
    <row r="139" spans="1:14" ht="20.25" customHeight="1">
      <c r="A139" s="21" t="s">
        <v>30</v>
      </c>
      <c r="B139" s="22" t="s">
        <v>11</v>
      </c>
      <c r="C139" s="3614" t="s">
        <v>475</v>
      </c>
      <c r="D139" s="3614"/>
      <c r="E139" s="3614"/>
      <c r="F139" s="3614"/>
      <c r="G139" s="3614"/>
      <c r="H139" s="3614"/>
      <c r="I139" s="3614"/>
      <c r="J139" s="3614"/>
      <c r="K139" s="3614"/>
      <c r="L139" s="3614"/>
      <c r="M139" s="3614"/>
      <c r="N139" s="3614"/>
    </row>
    <row r="140" spans="1:14" ht="72" customHeight="1">
      <c r="A140" s="1961" t="s">
        <v>30</v>
      </c>
      <c r="B140" s="1962" t="s">
        <v>11</v>
      </c>
      <c r="C140" s="2028" t="s">
        <v>11</v>
      </c>
      <c r="D140" s="3587" t="s">
        <v>476</v>
      </c>
      <c r="E140" s="3588" t="s">
        <v>1275</v>
      </c>
      <c r="F140" s="258" t="s">
        <v>15</v>
      </c>
      <c r="G140" s="1108">
        <v>2</v>
      </c>
      <c r="H140" s="1108">
        <v>2</v>
      </c>
      <c r="I140" s="1108">
        <v>0.4</v>
      </c>
      <c r="J140" s="1160" t="s">
        <v>482</v>
      </c>
      <c r="K140" s="634">
        <v>2</v>
      </c>
      <c r="L140" s="1388">
        <v>3</v>
      </c>
      <c r="M140" s="666"/>
      <c r="N140" s="665"/>
    </row>
    <row r="141" spans="1:14" ht="30" customHeight="1">
      <c r="A141" s="1961"/>
      <c r="B141" s="1962"/>
      <c r="C141" s="2028"/>
      <c r="D141" s="3587"/>
      <c r="E141" s="3588"/>
      <c r="F141" s="790" t="s">
        <v>16</v>
      </c>
      <c r="G141" s="791">
        <f>SUM(G140)</f>
        <v>2</v>
      </c>
      <c r="H141" s="791">
        <f>SUM(H140)</f>
        <v>2</v>
      </c>
      <c r="I141" s="791">
        <f>SUM(I140)</f>
        <v>0.4</v>
      </c>
      <c r="J141" s="3611"/>
      <c r="K141" s="3574"/>
      <c r="L141" s="3574"/>
      <c r="M141" s="3574"/>
      <c r="N141" s="3574"/>
    </row>
    <row r="142" spans="1:14" ht="39" customHeight="1">
      <c r="A142" s="1961" t="s">
        <v>30</v>
      </c>
      <c r="B142" s="1962" t="s">
        <v>11</v>
      </c>
      <c r="C142" s="2028" t="s">
        <v>17</v>
      </c>
      <c r="D142" s="3587" t="s">
        <v>1100</v>
      </c>
      <c r="E142" s="3588" t="s">
        <v>1275</v>
      </c>
      <c r="F142" s="258" t="s">
        <v>15</v>
      </c>
      <c r="G142" s="1161">
        <v>388.9</v>
      </c>
      <c r="H142" s="1161">
        <v>365</v>
      </c>
      <c r="I142" s="1162">
        <v>318.1</v>
      </c>
      <c r="J142" s="3596" t="s">
        <v>483</v>
      </c>
      <c r="K142" s="2882">
        <v>100</v>
      </c>
      <c r="L142" s="2885">
        <v>100</v>
      </c>
      <c r="M142" s="3598"/>
      <c r="N142" s="3600"/>
    </row>
    <row r="143" spans="1:14" ht="74.25" customHeight="1">
      <c r="A143" s="1961"/>
      <c r="B143" s="1962"/>
      <c r="C143" s="2028"/>
      <c r="D143" s="3587"/>
      <c r="E143" s="3588"/>
      <c r="F143" s="1145" t="s">
        <v>318</v>
      </c>
      <c r="G143" s="1161"/>
      <c r="H143" s="1161">
        <v>38.9</v>
      </c>
      <c r="I143" s="48">
        <v>38.9</v>
      </c>
      <c r="J143" s="3597"/>
      <c r="K143" s="2884"/>
      <c r="L143" s="2887"/>
      <c r="M143" s="3599"/>
      <c r="N143" s="3601"/>
    </row>
    <row r="144" spans="1:14" ht="30" customHeight="1">
      <c r="A144" s="1961"/>
      <c r="B144" s="1962"/>
      <c r="C144" s="2028"/>
      <c r="D144" s="3587"/>
      <c r="E144" s="3588"/>
      <c r="F144" s="790" t="s">
        <v>16</v>
      </c>
      <c r="G144" s="791">
        <f>SUM(G142:G143)</f>
        <v>388.9</v>
      </c>
      <c r="H144" s="791">
        <f>SUM(H142:H143)</f>
        <v>403.9</v>
      </c>
      <c r="I144" s="791">
        <f>SUM(I142:I143)</f>
        <v>357</v>
      </c>
      <c r="J144" s="3611"/>
      <c r="K144" s="3574"/>
      <c r="L144" s="3574"/>
      <c r="M144" s="3574"/>
      <c r="N144" s="3574"/>
    </row>
    <row r="145" spans="1:14" ht="56.25" customHeight="1">
      <c r="A145" s="1961" t="s">
        <v>30</v>
      </c>
      <c r="B145" s="1962" t="s">
        <v>11</v>
      </c>
      <c r="C145" s="2028" t="s">
        <v>19</v>
      </c>
      <c r="D145" s="3587" t="s">
        <v>1101</v>
      </c>
      <c r="E145" s="3588" t="s">
        <v>1275</v>
      </c>
      <c r="F145" s="258" t="s">
        <v>15</v>
      </c>
      <c r="G145" s="1108">
        <v>4</v>
      </c>
      <c r="H145" s="1108">
        <v>4</v>
      </c>
      <c r="I145" s="1108">
        <v>3.3</v>
      </c>
      <c r="J145" s="1160" t="s">
        <v>484</v>
      </c>
      <c r="K145" s="634">
        <v>100</v>
      </c>
      <c r="L145" s="1388">
        <v>100</v>
      </c>
      <c r="M145" s="666"/>
      <c r="N145" s="665"/>
    </row>
    <row r="146" spans="1:14" ht="30" customHeight="1">
      <c r="A146" s="1961"/>
      <c r="B146" s="1962"/>
      <c r="C146" s="2028"/>
      <c r="D146" s="3587"/>
      <c r="E146" s="3588"/>
      <c r="F146" s="790" t="s">
        <v>16</v>
      </c>
      <c r="G146" s="791">
        <f>SUM(G145)</f>
        <v>4</v>
      </c>
      <c r="H146" s="791">
        <f>SUM(H145)</f>
        <v>4</v>
      </c>
      <c r="I146" s="791">
        <f>SUM(I145)</f>
        <v>3.3</v>
      </c>
      <c r="J146" s="3611"/>
      <c r="K146" s="3574"/>
      <c r="L146" s="3574"/>
      <c r="M146" s="3574"/>
      <c r="N146" s="3574"/>
    </row>
    <row r="147" spans="1:14" ht="28.5" customHeight="1">
      <c r="A147" s="21" t="s">
        <v>17</v>
      </c>
      <c r="B147" s="22" t="s">
        <v>17</v>
      </c>
      <c r="C147" s="3602" t="s">
        <v>25</v>
      </c>
      <c r="D147" s="3603"/>
      <c r="E147" s="3603"/>
      <c r="F147" s="3604"/>
      <c r="G147" s="1110">
        <f>SUM(G141+G144+G146)</f>
        <v>394.9</v>
      </c>
      <c r="H147" s="1110">
        <f>SUM(H141+H144+H146)</f>
        <v>409.9</v>
      </c>
      <c r="I147" s="1110">
        <f>SUM(I141+I144+I146)</f>
        <v>360.7</v>
      </c>
      <c r="J147" s="3612"/>
      <c r="K147" s="3613"/>
      <c r="L147" s="3613"/>
      <c r="M147" s="3613"/>
      <c r="N147" s="3613"/>
    </row>
    <row r="148" spans="1:14" ht="27.75" customHeight="1">
      <c r="A148" s="21" t="s">
        <v>30</v>
      </c>
      <c r="B148" s="22" t="s">
        <v>17</v>
      </c>
      <c r="C148" s="3614" t="s">
        <v>477</v>
      </c>
      <c r="D148" s="3614"/>
      <c r="E148" s="3614"/>
      <c r="F148" s="3614"/>
      <c r="G148" s="3614"/>
      <c r="H148" s="3614"/>
      <c r="I148" s="3614"/>
      <c r="J148" s="3614"/>
      <c r="K148" s="3614"/>
      <c r="L148" s="3614"/>
      <c r="M148" s="3614"/>
      <c r="N148" s="3614"/>
    </row>
    <row r="149" spans="1:14" ht="36" customHeight="1">
      <c r="A149" s="1961" t="s">
        <v>30</v>
      </c>
      <c r="B149" s="1962" t="s">
        <v>17</v>
      </c>
      <c r="C149" s="2028" t="s">
        <v>17</v>
      </c>
      <c r="D149" s="3587" t="s">
        <v>478</v>
      </c>
      <c r="E149" s="3588" t="s">
        <v>1276</v>
      </c>
      <c r="F149" s="1163" t="s">
        <v>15</v>
      </c>
      <c r="G149" s="1161">
        <v>30</v>
      </c>
      <c r="H149" s="1161">
        <v>30</v>
      </c>
      <c r="I149" s="48">
        <v>8.8</v>
      </c>
      <c r="J149" s="3596" t="s">
        <v>481</v>
      </c>
      <c r="K149" s="2882">
        <v>22</v>
      </c>
      <c r="L149" s="3460">
        <v>19</v>
      </c>
      <c r="M149" s="2892" t="s">
        <v>1644</v>
      </c>
      <c r="N149" s="2892" t="s">
        <v>1645</v>
      </c>
    </row>
    <row r="150" spans="1:14" ht="36" customHeight="1">
      <c r="A150" s="1961"/>
      <c r="B150" s="1962"/>
      <c r="C150" s="2028"/>
      <c r="D150" s="3587"/>
      <c r="E150" s="3588"/>
      <c r="F150" s="1164" t="s">
        <v>36</v>
      </c>
      <c r="G150" s="1165">
        <v>656.8</v>
      </c>
      <c r="H150" s="1161">
        <v>656.8</v>
      </c>
      <c r="I150" s="48">
        <v>357.8</v>
      </c>
      <c r="J150" s="3615"/>
      <c r="K150" s="2883"/>
      <c r="L150" s="3461"/>
      <c r="M150" s="2898"/>
      <c r="N150" s="2898"/>
    </row>
    <row r="151" spans="1:14" ht="36" customHeight="1">
      <c r="A151" s="1961"/>
      <c r="B151" s="1962"/>
      <c r="C151" s="2028"/>
      <c r="D151" s="3587"/>
      <c r="E151" s="3588"/>
      <c r="F151" s="1166" t="s">
        <v>479</v>
      </c>
      <c r="G151" s="1161">
        <v>242.5</v>
      </c>
      <c r="H151" s="1161">
        <v>180</v>
      </c>
      <c r="I151" s="48">
        <v>176.8</v>
      </c>
      <c r="J151" s="3615"/>
      <c r="K151" s="2883"/>
      <c r="L151" s="3461"/>
      <c r="M151" s="2898"/>
      <c r="N151" s="2898"/>
    </row>
    <row r="152" spans="1:14" ht="33" customHeight="1">
      <c r="A152" s="1961"/>
      <c r="B152" s="1962"/>
      <c r="C152" s="2028"/>
      <c r="D152" s="3587"/>
      <c r="E152" s="3588"/>
      <c r="F152" s="1166" t="s">
        <v>480</v>
      </c>
      <c r="G152" s="1167"/>
      <c r="H152" s="1161">
        <v>62.5</v>
      </c>
      <c r="I152" s="48">
        <v>62.5</v>
      </c>
      <c r="J152" s="3597"/>
      <c r="K152" s="2884"/>
      <c r="L152" s="3462"/>
      <c r="M152" s="2893"/>
      <c r="N152" s="2893"/>
    </row>
    <row r="153" spans="1:14" ht="30" customHeight="1">
      <c r="A153" s="1961"/>
      <c r="B153" s="1962"/>
      <c r="C153" s="2028"/>
      <c r="D153" s="3587"/>
      <c r="E153" s="3588"/>
      <c r="F153" s="1168" t="s">
        <v>16</v>
      </c>
      <c r="G153" s="791">
        <f>SUM(G149,G150,G151,G152)</f>
        <v>929.3</v>
      </c>
      <c r="H153" s="791">
        <f>SUM(H149,H150,H151,H152)</f>
        <v>929.3</v>
      </c>
      <c r="I153" s="791">
        <f>SUM(I149,I150,I151,I152)</f>
        <v>605.9000000000001</v>
      </c>
      <c r="J153" s="3611"/>
      <c r="K153" s="3574"/>
      <c r="L153" s="3574"/>
      <c r="M153" s="3574"/>
      <c r="N153" s="3574"/>
    </row>
    <row r="154" spans="1:14" ht="66.75" customHeight="1">
      <c r="A154" s="1961" t="s">
        <v>30</v>
      </c>
      <c r="B154" s="1962" t="s">
        <v>17</v>
      </c>
      <c r="C154" s="2028" t="s">
        <v>30</v>
      </c>
      <c r="D154" s="3587" t="s">
        <v>1102</v>
      </c>
      <c r="E154" s="3588" t="s">
        <v>1104</v>
      </c>
      <c r="F154" s="1145" t="s">
        <v>1105</v>
      </c>
      <c r="G154" s="1108">
        <v>1.5</v>
      </c>
      <c r="H154" s="1108">
        <v>2</v>
      </c>
      <c r="I154" s="1108">
        <v>2</v>
      </c>
      <c r="J154" s="1160" t="s">
        <v>1106</v>
      </c>
      <c r="K154" s="634">
        <v>100</v>
      </c>
      <c r="L154" s="1388">
        <v>100</v>
      </c>
      <c r="M154" s="666"/>
      <c r="N154" s="665"/>
    </row>
    <row r="155" spans="1:14" ht="30" customHeight="1">
      <c r="A155" s="1961"/>
      <c r="B155" s="1962"/>
      <c r="C155" s="2028"/>
      <c r="D155" s="3587"/>
      <c r="E155" s="3588"/>
      <c r="F155" s="790" t="s">
        <v>16</v>
      </c>
      <c r="G155" s="791">
        <f aca="true" t="shared" si="0" ref="G155:I157">SUM(G154)</f>
        <v>1.5</v>
      </c>
      <c r="H155" s="791">
        <f t="shared" si="0"/>
        <v>2</v>
      </c>
      <c r="I155" s="791">
        <f t="shared" si="0"/>
        <v>2</v>
      </c>
      <c r="J155" s="3611"/>
      <c r="K155" s="3574"/>
      <c r="L155" s="3574"/>
      <c r="M155" s="3574"/>
      <c r="N155" s="3574"/>
    </row>
    <row r="156" spans="1:14" ht="66.75" customHeight="1">
      <c r="A156" s="1961" t="s">
        <v>30</v>
      </c>
      <c r="B156" s="1962" t="s">
        <v>17</v>
      </c>
      <c r="C156" s="2028" t="s">
        <v>19</v>
      </c>
      <c r="D156" s="3587" t="s">
        <v>1103</v>
      </c>
      <c r="E156" s="3588" t="s">
        <v>1104</v>
      </c>
      <c r="F156" s="1145" t="s">
        <v>232</v>
      </c>
      <c r="G156" s="1108">
        <v>25.5</v>
      </c>
      <c r="H156" s="1108">
        <v>25.5</v>
      </c>
      <c r="I156" s="1108">
        <v>7.2</v>
      </c>
      <c r="J156" s="1160" t="s">
        <v>1107</v>
      </c>
      <c r="K156" s="634">
        <v>2</v>
      </c>
      <c r="L156" s="1559">
        <v>1</v>
      </c>
      <c r="M156" s="1367" t="s">
        <v>1646</v>
      </c>
      <c r="N156" s="1392" t="s">
        <v>1647</v>
      </c>
    </row>
    <row r="157" spans="1:14" ht="30" customHeight="1">
      <c r="A157" s="1961"/>
      <c r="B157" s="1962"/>
      <c r="C157" s="2028"/>
      <c r="D157" s="3587"/>
      <c r="E157" s="3588"/>
      <c r="F157" s="790" t="s">
        <v>16</v>
      </c>
      <c r="G157" s="791">
        <f t="shared" si="0"/>
        <v>25.5</v>
      </c>
      <c r="H157" s="791">
        <f t="shared" si="0"/>
        <v>25.5</v>
      </c>
      <c r="I157" s="791">
        <f t="shared" si="0"/>
        <v>7.2</v>
      </c>
      <c r="J157" s="3611"/>
      <c r="K157" s="3574"/>
      <c r="L157" s="3574"/>
      <c r="M157" s="3574"/>
      <c r="N157" s="3574"/>
    </row>
    <row r="158" spans="1:14" ht="19.5" customHeight="1">
      <c r="A158" s="21" t="s">
        <v>30</v>
      </c>
      <c r="B158" s="22" t="s">
        <v>17</v>
      </c>
      <c r="C158" s="3602" t="s">
        <v>25</v>
      </c>
      <c r="D158" s="3603"/>
      <c r="E158" s="3603"/>
      <c r="F158" s="3604"/>
      <c r="G158" s="1110">
        <f>SUM(G153+G155+G157)</f>
        <v>956.3</v>
      </c>
      <c r="H158" s="1110">
        <f>SUM(H153+H155+H157)</f>
        <v>956.8</v>
      </c>
      <c r="I158" s="1110">
        <f>SUM(I153+I155+I157)</f>
        <v>615.1000000000001</v>
      </c>
      <c r="J158" s="3605"/>
      <c r="K158" s="3606"/>
      <c r="L158" s="3606"/>
      <c r="M158" s="3606"/>
      <c r="N158" s="3607"/>
    </row>
    <row r="159" spans="1:14" ht="20.25" customHeight="1">
      <c r="A159" s="21" t="s">
        <v>30</v>
      </c>
      <c r="B159" s="22" t="s">
        <v>30</v>
      </c>
      <c r="C159" s="3608" t="s">
        <v>485</v>
      </c>
      <c r="D159" s="3609"/>
      <c r="E159" s="3609"/>
      <c r="F159" s="3609"/>
      <c r="G159" s="3609"/>
      <c r="H159" s="3609"/>
      <c r="I159" s="3609"/>
      <c r="J159" s="3609"/>
      <c r="K159" s="3609"/>
      <c r="L159" s="3609"/>
      <c r="M159" s="3609"/>
      <c r="N159" s="3610"/>
    </row>
    <row r="160" spans="1:14" ht="72" customHeight="1">
      <c r="A160" s="1961" t="s">
        <v>30</v>
      </c>
      <c r="B160" s="1962" t="s">
        <v>30</v>
      </c>
      <c r="C160" s="2028" t="s">
        <v>11</v>
      </c>
      <c r="D160" s="3587" t="s">
        <v>1108</v>
      </c>
      <c r="E160" s="3588" t="s">
        <v>1277</v>
      </c>
      <c r="F160" s="1145" t="s">
        <v>350</v>
      </c>
      <c r="G160" s="1108">
        <v>8.8</v>
      </c>
      <c r="H160" s="1108">
        <v>8.8</v>
      </c>
      <c r="I160" s="1108">
        <v>8.8</v>
      </c>
      <c r="J160" s="1160" t="s">
        <v>486</v>
      </c>
      <c r="K160" s="634">
        <v>100</v>
      </c>
      <c r="L160" s="1388">
        <v>100</v>
      </c>
      <c r="M160" s="1367" t="s">
        <v>1648</v>
      </c>
      <c r="N160" s="665"/>
    </row>
    <row r="161" spans="1:14" ht="30" customHeight="1">
      <c r="A161" s="1961"/>
      <c r="B161" s="1962"/>
      <c r="C161" s="2028"/>
      <c r="D161" s="3587"/>
      <c r="E161" s="3588"/>
      <c r="F161" s="790" t="s">
        <v>16</v>
      </c>
      <c r="G161" s="791">
        <f aca="true" t="shared" si="1" ref="G161:I162">SUM(G160)</f>
        <v>8.8</v>
      </c>
      <c r="H161" s="791">
        <f t="shared" si="1"/>
        <v>8.8</v>
      </c>
      <c r="I161" s="791">
        <f t="shared" si="1"/>
        <v>8.8</v>
      </c>
      <c r="J161" s="3611"/>
      <c r="K161" s="3574"/>
      <c r="L161" s="3574"/>
      <c r="M161" s="3574"/>
      <c r="N161" s="3574"/>
    </row>
    <row r="162" spans="1:14" ht="19.5" customHeight="1">
      <c r="A162" s="21" t="s">
        <v>30</v>
      </c>
      <c r="B162" s="22" t="s">
        <v>30</v>
      </c>
      <c r="C162" s="3602" t="s">
        <v>25</v>
      </c>
      <c r="D162" s="3603"/>
      <c r="E162" s="3603"/>
      <c r="F162" s="3604"/>
      <c r="G162" s="1110">
        <f t="shared" si="1"/>
        <v>8.8</v>
      </c>
      <c r="H162" s="1110">
        <f t="shared" si="1"/>
        <v>8.8</v>
      </c>
      <c r="I162" s="1110">
        <f t="shared" si="1"/>
        <v>8.8</v>
      </c>
      <c r="J162" s="3605"/>
      <c r="K162" s="3606"/>
      <c r="L162" s="3606"/>
      <c r="M162" s="3606"/>
      <c r="N162" s="3607"/>
    </row>
    <row r="163" spans="1:14" ht="19.5" customHeight="1">
      <c r="A163" s="756" t="s">
        <v>30</v>
      </c>
      <c r="B163" s="3591" t="s">
        <v>31</v>
      </c>
      <c r="C163" s="3592"/>
      <c r="D163" s="3592"/>
      <c r="E163" s="3592"/>
      <c r="F163" s="3593"/>
      <c r="G163" s="1157">
        <f>SUM(G147+G158+G162)</f>
        <v>1359.9999999999998</v>
      </c>
      <c r="H163" s="1157">
        <f>SUM(H147+H158+H162)</f>
        <v>1375.4999999999998</v>
      </c>
      <c r="I163" s="1157">
        <f>SUM(I147+I158+I162)</f>
        <v>984.6000000000001</v>
      </c>
      <c r="J163" s="3594"/>
      <c r="K163" s="3595"/>
      <c r="L163" s="3595"/>
      <c r="M163" s="3595"/>
      <c r="N163" s="3595"/>
    </row>
    <row r="164" spans="1:14" s="154" customFormat="1" ht="24.75" customHeight="1">
      <c r="A164" s="1097" t="s">
        <v>19</v>
      </c>
      <c r="B164" s="2783" t="s">
        <v>474</v>
      </c>
      <c r="C164" s="2783"/>
      <c r="D164" s="2783"/>
      <c r="E164" s="2783"/>
      <c r="F164" s="2783"/>
      <c r="G164" s="2783"/>
      <c r="H164" s="2783"/>
      <c r="I164" s="2783"/>
      <c r="J164" s="2783"/>
      <c r="K164" s="2783"/>
      <c r="L164" s="2783"/>
      <c r="M164" s="2783"/>
      <c r="N164" s="2783"/>
    </row>
    <row r="165" spans="1:14" ht="20.25" customHeight="1">
      <c r="A165" s="21" t="s">
        <v>19</v>
      </c>
      <c r="B165" s="22" t="s">
        <v>19</v>
      </c>
      <c r="C165" s="3608" t="s">
        <v>485</v>
      </c>
      <c r="D165" s="3609"/>
      <c r="E165" s="3609"/>
      <c r="F165" s="3609"/>
      <c r="G165" s="3609"/>
      <c r="H165" s="3609"/>
      <c r="I165" s="3609"/>
      <c r="J165" s="3609"/>
      <c r="K165" s="3609"/>
      <c r="L165" s="3609"/>
      <c r="M165" s="3609"/>
      <c r="N165" s="3610"/>
    </row>
    <row r="166" spans="1:14" ht="99" customHeight="1">
      <c r="A166" s="1961" t="s">
        <v>19</v>
      </c>
      <c r="B166" s="1962" t="s">
        <v>19</v>
      </c>
      <c r="C166" s="2028" t="s">
        <v>11</v>
      </c>
      <c r="D166" s="3587" t="s">
        <v>1109</v>
      </c>
      <c r="E166" s="3588" t="s">
        <v>1110</v>
      </c>
      <c r="F166" s="1145" t="s">
        <v>232</v>
      </c>
      <c r="G166" s="1108">
        <v>180</v>
      </c>
      <c r="H166" s="1108">
        <v>180</v>
      </c>
      <c r="I166" s="1108">
        <v>119</v>
      </c>
      <c r="J166" s="1160" t="s">
        <v>1111</v>
      </c>
      <c r="K166" s="634">
        <v>600</v>
      </c>
      <c r="L166" s="1559">
        <v>505</v>
      </c>
      <c r="M166" s="666"/>
      <c r="N166" s="1392" t="s">
        <v>1621</v>
      </c>
    </row>
    <row r="167" spans="1:14" ht="30" customHeight="1">
      <c r="A167" s="1961"/>
      <c r="B167" s="1962"/>
      <c r="C167" s="2028"/>
      <c r="D167" s="3587"/>
      <c r="E167" s="3588"/>
      <c r="F167" s="790" t="s">
        <v>16</v>
      </c>
      <c r="G167" s="791">
        <f aca="true" t="shared" si="2" ref="G167:I169">SUM(G166)</f>
        <v>180</v>
      </c>
      <c r="H167" s="791">
        <f t="shared" si="2"/>
        <v>180</v>
      </c>
      <c r="I167" s="791">
        <f t="shared" si="2"/>
        <v>119</v>
      </c>
      <c r="J167" s="3611"/>
      <c r="K167" s="3574"/>
      <c r="L167" s="3574"/>
      <c r="M167" s="3574"/>
      <c r="N167" s="3574"/>
    </row>
    <row r="168" spans="1:14" ht="19.5" customHeight="1">
      <c r="A168" s="21" t="s">
        <v>30</v>
      </c>
      <c r="B168" s="22" t="s">
        <v>30</v>
      </c>
      <c r="C168" s="3602" t="s">
        <v>25</v>
      </c>
      <c r="D168" s="3603"/>
      <c r="E168" s="3603"/>
      <c r="F168" s="3604"/>
      <c r="G168" s="1110">
        <f t="shared" si="2"/>
        <v>180</v>
      </c>
      <c r="H168" s="1110">
        <f t="shared" si="2"/>
        <v>180</v>
      </c>
      <c r="I168" s="1110">
        <f t="shared" si="2"/>
        <v>119</v>
      </c>
      <c r="J168" s="3605"/>
      <c r="K168" s="3606"/>
      <c r="L168" s="3606"/>
      <c r="M168" s="3606"/>
      <c r="N168" s="3607"/>
    </row>
    <row r="169" spans="1:14" ht="19.5" customHeight="1">
      <c r="A169" s="756" t="s">
        <v>19</v>
      </c>
      <c r="B169" s="3591" t="s">
        <v>31</v>
      </c>
      <c r="C169" s="3592"/>
      <c r="D169" s="3592"/>
      <c r="E169" s="3592"/>
      <c r="F169" s="3593"/>
      <c r="G169" s="1157">
        <f t="shared" si="2"/>
        <v>180</v>
      </c>
      <c r="H169" s="1157">
        <f t="shared" si="2"/>
        <v>180</v>
      </c>
      <c r="I169" s="1157">
        <f t="shared" si="2"/>
        <v>119</v>
      </c>
      <c r="J169" s="3594"/>
      <c r="K169" s="3595"/>
      <c r="L169" s="3595"/>
      <c r="M169" s="3595"/>
      <c r="N169" s="3595"/>
    </row>
    <row r="170" spans="1:14" ht="21.75" customHeight="1">
      <c r="A170" s="3699" t="s">
        <v>227</v>
      </c>
      <c r="B170" s="3700"/>
      <c r="C170" s="3700"/>
      <c r="D170" s="3700"/>
      <c r="E170" s="3700"/>
      <c r="F170" s="3701"/>
      <c r="G170" s="1169">
        <f>SUM(G126+G137+G163+G169)</f>
        <v>36443.299999999996</v>
      </c>
      <c r="H170" s="1169">
        <f>SUM(H126+H137+H163+H169)</f>
        <v>35657.4</v>
      </c>
      <c r="I170" s="1169">
        <f>SUM(I126+I137+I163+I169)</f>
        <v>32350.8</v>
      </c>
      <c r="J170" s="3702"/>
      <c r="K170" s="3702"/>
      <c r="L170" s="3702"/>
      <c r="M170" s="3702"/>
      <c r="N170" s="3702"/>
    </row>
    <row r="173" spans="5:14" ht="21.75" customHeight="1">
      <c r="E173" s="156">
        <v>10</v>
      </c>
      <c r="F173" s="701" t="s">
        <v>15</v>
      </c>
      <c r="G173" s="1711">
        <f>SUM(G17+G19+G22+G27+G33+G37+G44+G49+G53+G56+G61+G63+G64+G65+G66+G67+G71+G76+G84+G80+G89+G107+G108+G118+G123+G129+G133+G140+G142+G145+G149)</f>
        <v>10013.300000000001</v>
      </c>
      <c r="H173" s="1711">
        <f>SUM(H17+H19+H22+H27+H33+H37+H44+H49+H53+H56+H61+H63+H64+H65+H66+H67+H71+H76+H84+H80+H89+H107+H108+H118+H123+H129+H133+H140+H142+H145+H149)</f>
        <v>9278.2</v>
      </c>
      <c r="I173" s="369">
        <f>SUM(I17+I19+I22+I27+I33+I37+I44+I49+I53+I56+I61+I63+I64+I65+I66+I67+I71+I76+I84+I80+I89+I107+I108+I118+I123+I129+I133+I140+I142+I145+I149)</f>
        <v>8012</v>
      </c>
      <c r="L173" s="1445"/>
      <c r="M173" s="176" t="s">
        <v>1699</v>
      </c>
      <c r="N173" s="1447">
        <v>40</v>
      </c>
    </row>
    <row r="174" spans="6:14" ht="29.25" customHeight="1">
      <c r="F174" s="703" t="s">
        <v>318</v>
      </c>
      <c r="G174" s="1711">
        <f>SUM(G28+G34+G38+G45+G50+G57+G73+G119+G134+G143+G151+G156+G166)</f>
        <v>1039.5</v>
      </c>
      <c r="H174" s="1711">
        <f>SUM(H28+H34+H38+H45+H50+H57+H59+H73+H119+H134+H143+H151+H156+H166)</f>
        <v>1140.9</v>
      </c>
      <c r="I174" s="374">
        <f>SUM(I28+I34+I38+I45+I50+I57+I59+I73+I119+I134+I143+I151+I156+I166)</f>
        <v>1051.7</v>
      </c>
      <c r="L174" s="1443"/>
      <c r="M174" s="63" t="s">
        <v>1696</v>
      </c>
      <c r="N174" s="176">
        <v>24</v>
      </c>
    </row>
    <row r="175" spans="6:14" ht="50.25" customHeight="1">
      <c r="F175" s="701" t="s">
        <v>416</v>
      </c>
      <c r="G175" s="1711">
        <f>SUM(G35)</f>
        <v>71</v>
      </c>
      <c r="H175" s="1711">
        <f>SUM(H39)</f>
        <v>22.2</v>
      </c>
      <c r="I175" s="369">
        <f>SUM(I39)</f>
        <v>22.2</v>
      </c>
      <c r="L175" s="1434"/>
      <c r="M175" s="199" t="s">
        <v>1697</v>
      </c>
      <c r="N175" s="176">
        <v>13</v>
      </c>
    </row>
    <row r="176" spans="1:14" ht="54" customHeight="1">
      <c r="A176" s="153"/>
      <c r="B176" s="153"/>
      <c r="F176" s="701" t="s">
        <v>350</v>
      </c>
      <c r="G176" s="1711">
        <f>SUM(G14+G20+G29+G40+G54+G106+G88+G112+G160)</f>
        <v>2193.4</v>
      </c>
      <c r="H176" s="1711">
        <f>SUM(H14+H20+H29+H40+H54+H106+H88+H112+H160)</f>
        <v>2374.9</v>
      </c>
      <c r="I176" s="369">
        <f>SUM(I14+I20+I29+I40+I54+I106+I88+I112+I160)</f>
        <v>2286</v>
      </c>
      <c r="L176" s="1444"/>
      <c r="M176" s="63" t="s">
        <v>1698</v>
      </c>
      <c r="N176" s="176">
        <v>3</v>
      </c>
    </row>
    <row r="177" spans="1:9" ht="27.75" customHeight="1">
      <c r="A177" s="153"/>
      <c r="B177" s="153"/>
      <c r="F177" s="703" t="s">
        <v>493</v>
      </c>
      <c r="G177" s="1711">
        <f>SUM(G31+G81+G83+G93+G94+G98+G99+G103+G104+G105+G154)</f>
        <v>21106.199999999997</v>
      </c>
      <c r="H177" s="1711">
        <f>SUM(H31+H35+H81+H83+H93+H94+H98+H99+H103+H104+H105+H154)</f>
        <v>20116</v>
      </c>
      <c r="I177" s="369">
        <f>SUM(I31+I35+I81+I83+I93+I94+I98+I99+I103+I104+I105+I154)</f>
        <v>19243.100000000002</v>
      </c>
    </row>
    <row r="178" spans="1:9" ht="20.25" customHeight="1">
      <c r="A178" s="153"/>
      <c r="B178" s="153"/>
      <c r="F178" s="701" t="s">
        <v>28</v>
      </c>
      <c r="G178" s="1711">
        <f>SUM(G30+G41+G46)</f>
        <v>344.5</v>
      </c>
      <c r="H178" s="1711">
        <f>SUM(H30+H41+H46)</f>
        <v>395</v>
      </c>
      <c r="I178" s="369">
        <f>SUM(I30+I41+I46)</f>
        <v>394.9</v>
      </c>
    </row>
    <row r="179" spans="1:9" ht="30" customHeight="1">
      <c r="A179" s="153"/>
      <c r="B179" s="153"/>
      <c r="F179" s="703" t="s">
        <v>249</v>
      </c>
      <c r="G179" s="1711">
        <f>SUM(G47)</f>
        <v>0</v>
      </c>
      <c r="H179" s="1711">
        <f>SUM(H47)</f>
        <v>123.3</v>
      </c>
      <c r="I179" s="369">
        <f>SUM(I47)</f>
        <v>123.3</v>
      </c>
    </row>
    <row r="180" spans="1:9" ht="26.25" customHeight="1">
      <c r="A180" s="153"/>
      <c r="B180" s="153"/>
      <c r="F180" s="701" t="s">
        <v>35</v>
      </c>
      <c r="G180" s="1711">
        <f>SUM(G72)</f>
        <v>0</v>
      </c>
      <c r="H180" s="1711">
        <f>SUM(H72)</f>
        <v>396</v>
      </c>
      <c r="I180" s="369">
        <f>SUM(I72)</f>
        <v>396</v>
      </c>
    </row>
    <row r="181" spans="1:9" ht="20.25" customHeight="1">
      <c r="A181" s="153"/>
      <c r="B181" s="153"/>
      <c r="F181" s="701" t="s">
        <v>36</v>
      </c>
      <c r="G181" s="1711">
        <f>SUM(G51+G58+G74+G150)</f>
        <v>1675.4</v>
      </c>
      <c r="H181" s="1711">
        <f>SUM(H51+H58+H74+H150)</f>
        <v>1675.4</v>
      </c>
      <c r="I181" s="369">
        <f>SUM(I51+I58+I74+I150)</f>
        <v>686.1</v>
      </c>
    </row>
    <row r="182" spans="1:9" ht="30" customHeight="1">
      <c r="A182" s="153"/>
      <c r="B182" s="153"/>
      <c r="F182" s="703" t="s">
        <v>1171</v>
      </c>
      <c r="G182" s="374">
        <f>SUM(G59+G152)</f>
        <v>0</v>
      </c>
      <c r="H182" s="374">
        <f>SUM(H152)</f>
        <v>62.5</v>
      </c>
      <c r="I182" s="374">
        <f>SUM(I152)</f>
        <v>62.5</v>
      </c>
    </row>
    <row r="183" spans="1:9" ht="22.5" customHeight="1">
      <c r="A183" s="153"/>
      <c r="B183" s="153"/>
      <c r="F183" s="703" t="s">
        <v>58</v>
      </c>
      <c r="G183" s="369">
        <f>SUM(G42)</f>
        <v>0</v>
      </c>
      <c r="H183" s="374">
        <f>SUM(H42)</f>
        <v>73</v>
      </c>
      <c r="I183" s="369">
        <f>SUM(I42)</f>
        <v>73</v>
      </c>
    </row>
    <row r="184" spans="1:9" ht="19.5" customHeight="1">
      <c r="A184" s="153"/>
      <c r="B184" s="153"/>
      <c r="F184" s="384" t="s">
        <v>40</v>
      </c>
      <c r="G184" s="385">
        <f>SUM(G173:G183)</f>
        <v>36443.299999999996</v>
      </c>
      <c r="H184" s="385">
        <f>SUM(H173:H183)</f>
        <v>35657.4</v>
      </c>
      <c r="I184" s="385">
        <f>SUM(I173:I183)</f>
        <v>32350.800000000003</v>
      </c>
    </row>
    <row r="185" spans="1:2" ht="12.75">
      <c r="A185" s="153"/>
      <c r="B185" s="153"/>
    </row>
    <row r="186" spans="1:2" ht="12.75">
      <c r="A186" s="153"/>
      <c r="B186" s="153"/>
    </row>
    <row r="187" spans="1:2" ht="12.75">
      <c r="A187" s="153"/>
      <c r="B187" s="153"/>
    </row>
    <row r="188" spans="1:2" ht="12.75">
      <c r="A188" s="153"/>
      <c r="B188" s="153"/>
    </row>
  </sheetData>
  <sheetProtection/>
  <mergeCells count="391">
    <mergeCell ref="L37:L42"/>
    <mergeCell ref="J53:J54"/>
    <mergeCell ref="K53:K54"/>
    <mergeCell ref="L53:L54"/>
    <mergeCell ref="M56:M59"/>
    <mergeCell ref="N56:N59"/>
    <mergeCell ref="M53:M54"/>
    <mergeCell ref="N53:N54"/>
    <mergeCell ref="K49:K51"/>
    <mergeCell ref="L49:L51"/>
    <mergeCell ref="K14:K15"/>
    <mergeCell ref="L14:L15"/>
    <mergeCell ref="M14:M15"/>
    <mergeCell ref="N14:N15"/>
    <mergeCell ref="J22:J23"/>
    <mergeCell ref="K22:K23"/>
    <mergeCell ref="L22:L23"/>
    <mergeCell ref="K19:K20"/>
    <mergeCell ref="L19:L20"/>
    <mergeCell ref="N19:N20"/>
    <mergeCell ref="B126:F126"/>
    <mergeCell ref="C168:F168"/>
    <mergeCell ref="J168:N168"/>
    <mergeCell ref="B164:N164"/>
    <mergeCell ref="B163:F163"/>
    <mergeCell ref="J163:N163"/>
    <mergeCell ref="D156:D157"/>
    <mergeCell ref="E156:E157"/>
    <mergeCell ref="J126:N126"/>
    <mergeCell ref="B127:N127"/>
    <mergeCell ref="C165:N165"/>
    <mergeCell ref="J157:N157"/>
    <mergeCell ref="A156:A157"/>
    <mergeCell ref="B156:B157"/>
    <mergeCell ref="C156:C157"/>
    <mergeCell ref="J133:J134"/>
    <mergeCell ref="K133:K134"/>
    <mergeCell ref="L133:L134"/>
    <mergeCell ref="J155:N155"/>
    <mergeCell ref="M133:M134"/>
    <mergeCell ref="A166:A167"/>
    <mergeCell ref="B166:B167"/>
    <mergeCell ref="C166:C167"/>
    <mergeCell ref="D166:D167"/>
    <mergeCell ref="E166:E167"/>
    <mergeCell ref="J167:N167"/>
    <mergeCell ref="N133:N134"/>
    <mergeCell ref="J71:J72"/>
    <mergeCell ref="K71:K72"/>
    <mergeCell ref="C61:C62"/>
    <mergeCell ref="C128:N128"/>
    <mergeCell ref="C70:N70"/>
    <mergeCell ref="D61:D62"/>
    <mergeCell ref="E61:E62"/>
    <mergeCell ref="N80:N81"/>
    <mergeCell ref="C116:F116"/>
    <mergeCell ref="C125:F125"/>
    <mergeCell ref="J83:J84"/>
    <mergeCell ref="J125:N125"/>
    <mergeCell ref="J120:N120"/>
    <mergeCell ref="C122:N122"/>
    <mergeCell ref="C121:F121"/>
    <mergeCell ref="J121:N121"/>
    <mergeCell ref="M118:M119"/>
    <mergeCell ref="N118:N119"/>
    <mergeCell ref="C117:N117"/>
    <mergeCell ref="A99:A100"/>
    <mergeCell ref="B99:B100"/>
    <mergeCell ref="C91:F91"/>
    <mergeCell ref="J91:N91"/>
    <mergeCell ref="C92:N92"/>
    <mergeCell ref="J55:N55"/>
    <mergeCell ref="A56:A60"/>
    <mergeCell ref="A61:A62"/>
    <mergeCell ref="B61:B62"/>
    <mergeCell ref="D99:D100"/>
    <mergeCell ref="L71:L72"/>
    <mergeCell ref="J68:N68"/>
    <mergeCell ref="E63:E68"/>
    <mergeCell ref="J52:N52"/>
    <mergeCell ref="D53:D55"/>
    <mergeCell ref="C49:C52"/>
    <mergeCell ref="M49:M51"/>
    <mergeCell ref="N49:N51"/>
    <mergeCell ref="A49:A52"/>
    <mergeCell ref="B49:B52"/>
    <mergeCell ref="B56:B60"/>
    <mergeCell ref="C56:C60"/>
    <mergeCell ref="D56:D60"/>
    <mergeCell ref="E56:E60"/>
    <mergeCell ref="A53:A55"/>
    <mergeCell ref="B53:B55"/>
    <mergeCell ref="E53:E55"/>
    <mergeCell ref="C53:C55"/>
    <mergeCell ref="A170:F170"/>
    <mergeCell ref="A140:A141"/>
    <mergeCell ref="A129:A130"/>
    <mergeCell ref="B129:B130"/>
    <mergeCell ref="C129:C130"/>
    <mergeCell ref="J170:N170"/>
    <mergeCell ref="C131:F131"/>
    <mergeCell ref="J131:N131"/>
    <mergeCell ref="C132:N132"/>
    <mergeCell ref="C136:F136"/>
    <mergeCell ref="J136:N136"/>
    <mergeCell ref="B137:F137"/>
    <mergeCell ref="J137:N137"/>
    <mergeCell ref="B133:B135"/>
    <mergeCell ref="C133:C135"/>
    <mergeCell ref="E129:E130"/>
    <mergeCell ref="J130:N130"/>
    <mergeCell ref="D133:D135"/>
    <mergeCell ref="E133:E135"/>
    <mergeCell ref="D129:D130"/>
    <mergeCell ref="A123:A124"/>
    <mergeCell ref="B123:B124"/>
    <mergeCell ref="C123:C124"/>
    <mergeCell ref="D123:D124"/>
    <mergeCell ref="E123:E124"/>
    <mergeCell ref="J124:N124"/>
    <mergeCell ref="B118:B120"/>
    <mergeCell ref="C118:C120"/>
    <mergeCell ref="D118:D120"/>
    <mergeCell ref="E118:E120"/>
    <mergeCell ref="J118:J119"/>
    <mergeCell ref="L118:L119"/>
    <mergeCell ref="I112:I114"/>
    <mergeCell ref="K112:K114"/>
    <mergeCell ref="L112:L114"/>
    <mergeCell ref="M112:M114"/>
    <mergeCell ref="H112:H114"/>
    <mergeCell ref="G112:G114"/>
    <mergeCell ref="J112:J114"/>
    <mergeCell ref="M107:M108"/>
    <mergeCell ref="A112:A115"/>
    <mergeCell ref="B112:B115"/>
    <mergeCell ref="C112:C115"/>
    <mergeCell ref="D112:D115"/>
    <mergeCell ref="E112:E115"/>
    <mergeCell ref="F112:F114"/>
    <mergeCell ref="J115:N115"/>
    <mergeCell ref="N112:N114"/>
    <mergeCell ref="C111:N111"/>
    <mergeCell ref="A118:A120"/>
    <mergeCell ref="C101:F101"/>
    <mergeCell ref="J101:N101"/>
    <mergeCell ref="C102:N102"/>
    <mergeCell ref="N107:N108"/>
    <mergeCell ref="J109:N109"/>
    <mergeCell ref="K118:K119"/>
    <mergeCell ref="C110:F110"/>
    <mergeCell ref="J110:N110"/>
    <mergeCell ref="J116:N116"/>
    <mergeCell ref="E93:E95"/>
    <mergeCell ref="N93:N94"/>
    <mergeCell ref="M93:M94"/>
    <mergeCell ref="C109:E109"/>
    <mergeCell ref="C96:F96"/>
    <mergeCell ref="J96:N96"/>
    <mergeCell ref="C97:N97"/>
    <mergeCell ref="E98:E100"/>
    <mergeCell ref="N98:N99"/>
    <mergeCell ref="C99:C100"/>
    <mergeCell ref="A88:A90"/>
    <mergeCell ref="E88:E90"/>
    <mergeCell ref="J90:N90"/>
    <mergeCell ref="N88:N89"/>
    <mergeCell ref="A94:A95"/>
    <mergeCell ref="B94:B95"/>
    <mergeCell ref="C94:C95"/>
    <mergeCell ref="D94:D95"/>
    <mergeCell ref="J95:N95"/>
    <mergeCell ref="M88:M89"/>
    <mergeCell ref="A83:A85"/>
    <mergeCell ref="B83:B85"/>
    <mergeCell ref="C83:C85"/>
    <mergeCell ref="D83:D85"/>
    <mergeCell ref="E83:E85"/>
    <mergeCell ref="C86:F86"/>
    <mergeCell ref="A80:A82"/>
    <mergeCell ref="B80:B82"/>
    <mergeCell ref="C80:C82"/>
    <mergeCell ref="D80:D82"/>
    <mergeCell ref="E80:E82"/>
    <mergeCell ref="J82:N82"/>
    <mergeCell ref="K80:K81"/>
    <mergeCell ref="M80:M81"/>
    <mergeCell ref="J80:J81"/>
    <mergeCell ref="L80:L81"/>
    <mergeCell ref="B138:N138"/>
    <mergeCell ref="C139:N139"/>
    <mergeCell ref="J135:N135"/>
    <mergeCell ref="J85:N85"/>
    <mergeCell ref="C79:N79"/>
    <mergeCell ref="C88:C90"/>
    <mergeCell ref="D88:D90"/>
    <mergeCell ref="B88:B90"/>
    <mergeCell ref="J86:N86"/>
    <mergeCell ref="C87:N87"/>
    <mergeCell ref="A71:A75"/>
    <mergeCell ref="B71:B75"/>
    <mergeCell ref="A63:A68"/>
    <mergeCell ref="B63:B68"/>
    <mergeCell ref="C63:C68"/>
    <mergeCell ref="D63:D68"/>
    <mergeCell ref="C71:C75"/>
    <mergeCell ref="C69:F69"/>
    <mergeCell ref="C78:F78"/>
    <mergeCell ref="D71:D75"/>
    <mergeCell ref="E71:E75"/>
    <mergeCell ref="M71:M74"/>
    <mergeCell ref="J78:N78"/>
    <mergeCell ref="E49:E52"/>
    <mergeCell ref="D49:D52"/>
    <mergeCell ref="N71:N74"/>
    <mergeCell ref="K73:K74"/>
    <mergeCell ref="J60:N60"/>
    <mergeCell ref="L44:L47"/>
    <mergeCell ref="J44:J47"/>
    <mergeCell ref="A44:A48"/>
    <mergeCell ref="B44:B48"/>
    <mergeCell ref="C44:C48"/>
    <mergeCell ref="D44:D48"/>
    <mergeCell ref="E44:E48"/>
    <mergeCell ref="A37:A43"/>
    <mergeCell ref="B37:B43"/>
    <mergeCell ref="C37:C43"/>
    <mergeCell ref="D37:D43"/>
    <mergeCell ref="A33:A36"/>
    <mergeCell ref="J49:J51"/>
    <mergeCell ref="J48:N48"/>
    <mergeCell ref="N44:N47"/>
    <mergeCell ref="M44:M47"/>
    <mergeCell ref="K44:K47"/>
    <mergeCell ref="M27:M31"/>
    <mergeCell ref="J27:J31"/>
    <mergeCell ref="D33:D36"/>
    <mergeCell ref="K27:K31"/>
    <mergeCell ref="J36:N36"/>
    <mergeCell ref="N27:N31"/>
    <mergeCell ref="E27:E32"/>
    <mergeCell ref="E37:E43"/>
    <mergeCell ref="N33:N35"/>
    <mergeCell ref="N37:N42"/>
    <mergeCell ref="M37:M42"/>
    <mergeCell ref="J43:N43"/>
    <mergeCell ref="B33:B36"/>
    <mergeCell ref="C33:C36"/>
    <mergeCell ref="E33:E34"/>
    <mergeCell ref="E35:E36"/>
    <mergeCell ref="M33:M35"/>
    <mergeCell ref="A27:A32"/>
    <mergeCell ref="B27:B32"/>
    <mergeCell ref="C27:C32"/>
    <mergeCell ref="D27:D32"/>
    <mergeCell ref="J21:N21"/>
    <mergeCell ref="M22:M23"/>
    <mergeCell ref="N22:N23"/>
    <mergeCell ref="J24:N24"/>
    <mergeCell ref="L27:L31"/>
    <mergeCell ref="H22:H23"/>
    <mergeCell ref="B14:B16"/>
    <mergeCell ref="C14:C16"/>
    <mergeCell ref="J18:N18"/>
    <mergeCell ref="A17:A18"/>
    <mergeCell ref="B17:B18"/>
    <mergeCell ref="C17:C18"/>
    <mergeCell ref="D17:D18"/>
    <mergeCell ref="E17:E18"/>
    <mergeCell ref="D14:D16"/>
    <mergeCell ref="J14:J15"/>
    <mergeCell ref="A76:A77"/>
    <mergeCell ref="B76:B77"/>
    <mergeCell ref="C76:C77"/>
    <mergeCell ref="D76:D77"/>
    <mergeCell ref="E76:E77"/>
    <mergeCell ref="J77:N77"/>
    <mergeCell ref="E14:E16"/>
    <mergeCell ref="J16:N16"/>
    <mergeCell ref="M19:M20"/>
    <mergeCell ref="F63:F67"/>
    <mergeCell ref="J32:N32"/>
    <mergeCell ref="C25:F25"/>
    <mergeCell ref="J25:N25"/>
    <mergeCell ref="C26:N26"/>
    <mergeCell ref="F14:F15"/>
    <mergeCell ref="G14:G15"/>
    <mergeCell ref="M9:M11"/>
    <mergeCell ref="J9:L9"/>
    <mergeCell ref="B12:N12"/>
    <mergeCell ref="C13:N13"/>
    <mergeCell ref="A19:A21"/>
    <mergeCell ref="B19:B21"/>
    <mergeCell ref="C19:C21"/>
    <mergeCell ref="D19:D21"/>
    <mergeCell ref="E19:E21"/>
    <mergeCell ref="J19:J20"/>
    <mergeCell ref="G10:G11"/>
    <mergeCell ref="H10:H11"/>
    <mergeCell ref="I10:I11"/>
    <mergeCell ref="J10:J11"/>
    <mergeCell ref="K10:K11"/>
    <mergeCell ref="L10:L11"/>
    <mergeCell ref="D7:N7"/>
    <mergeCell ref="D8:N8"/>
    <mergeCell ref="A9:A11"/>
    <mergeCell ref="B9:B11"/>
    <mergeCell ref="C9:C11"/>
    <mergeCell ref="D9:D11"/>
    <mergeCell ref="E9:E11"/>
    <mergeCell ref="F9:F11"/>
    <mergeCell ref="G9:I9"/>
    <mergeCell ref="N9:N11"/>
    <mergeCell ref="J144:N144"/>
    <mergeCell ref="J69:N69"/>
    <mergeCell ref="B140:B141"/>
    <mergeCell ref="C140:C141"/>
    <mergeCell ref="D140:D141"/>
    <mergeCell ref="E140:E141"/>
    <mergeCell ref="J141:N141"/>
    <mergeCell ref="D142:D144"/>
    <mergeCell ref="E142:E144"/>
    <mergeCell ref="L73:L74"/>
    <mergeCell ref="A133:A135"/>
    <mergeCell ref="J62:N62"/>
    <mergeCell ref="A145:A146"/>
    <mergeCell ref="B145:B146"/>
    <mergeCell ref="C145:C146"/>
    <mergeCell ref="D145:D146"/>
    <mergeCell ref="E145:E146"/>
    <mergeCell ref="A142:A144"/>
    <mergeCell ref="B142:B144"/>
    <mergeCell ref="C142:C144"/>
    <mergeCell ref="N149:N152"/>
    <mergeCell ref="L149:L152"/>
    <mergeCell ref="M149:M152"/>
    <mergeCell ref="K149:K152"/>
    <mergeCell ref="J146:N146"/>
    <mergeCell ref="A154:A155"/>
    <mergeCell ref="B154:B155"/>
    <mergeCell ref="C154:C155"/>
    <mergeCell ref="D154:D155"/>
    <mergeCell ref="E154:E155"/>
    <mergeCell ref="C147:F147"/>
    <mergeCell ref="J147:N147"/>
    <mergeCell ref="C148:N148"/>
    <mergeCell ref="A149:A153"/>
    <mergeCell ref="B149:B153"/>
    <mergeCell ref="C149:C153"/>
    <mergeCell ref="D149:D153"/>
    <mergeCell ref="E149:E153"/>
    <mergeCell ref="J153:N153"/>
    <mergeCell ref="J149:J152"/>
    <mergeCell ref="C158:F158"/>
    <mergeCell ref="J158:N158"/>
    <mergeCell ref="A160:A161"/>
    <mergeCell ref="B160:B161"/>
    <mergeCell ref="C160:C161"/>
    <mergeCell ref="D160:D161"/>
    <mergeCell ref="E160:E161"/>
    <mergeCell ref="J161:N161"/>
    <mergeCell ref="B169:F169"/>
    <mergeCell ref="J169:N169"/>
    <mergeCell ref="J142:J143"/>
    <mergeCell ref="K142:K143"/>
    <mergeCell ref="L142:L143"/>
    <mergeCell ref="M142:M143"/>
    <mergeCell ref="N142:N143"/>
    <mergeCell ref="C162:F162"/>
    <mergeCell ref="J162:N162"/>
    <mergeCell ref="C159:N159"/>
    <mergeCell ref="H14:H15"/>
    <mergeCell ref="I14:I15"/>
    <mergeCell ref="A22:A24"/>
    <mergeCell ref="B22:B24"/>
    <mergeCell ref="C22:C24"/>
    <mergeCell ref="D22:D24"/>
    <mergeCell ref="E22:E24"/>
    <mergeCell ref="F22:F23"/>
    <mergeCell ref="A14:A16"/>
    <mergeCell ref="G22:G23"/>
    <mergeCell ref="M98:M99"/>
    <mergeCell ref="I22:I23"/>
    <mergeCell ref="J37:J42"/>
    <mergeCell ref="K37:K42"/>
    <mergeCell ref="J75:N75"/>
    <mergeCell ref="J100:N100"/>
    <mergeCell ref="J56:J59"/>
    <mergeCell ref="K56:K59"/>
    <mergeCell ref="L56:L59"/>
    <mergeCell ref="J73:J74"/>
  </mergeCells>
  <printOptions/>
  <pageMargins left="0.1968503937007874" right="0" top="0" bottom="0.1968503937007874" header="0.31496062992125984" footer="0.31496062992125984"/>
  <pageSetup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V165"/>
  <sheetViews>
    <sheetView zoomScale="96" zoomScaleNormal="96" zoomScalePageLayoutView="0" workbookViewId="0" topLeftCell="A1">
      <selection activeCell="K148" sqref="K148:O148"/>
    </sheetView>
  </sheetViews>
  <sheetFormatPr defaultColWidth="9.140625" defaultRowHeight="12.75"/>
  <cols>
    <col min="1" max="1" width="3.8515625" style="59" customWidth="1"/>
    <col min="2" max="2" width="3.7109375" style="59" customWidth="1"/>
    <col min="3" max="4" width="4.00390625" style="59" customWidth="1"/>
    <col min="5" max="5" width="22.00390625" style="59" customWidth="1"/>
    <col min="6" max="6" width="17.140625" style="59" customWidth="1"/>
    <col min="7" max="7" width="5.57421875" style="154" customWidth="1"/>
    <col min="8" max="8" width="8.421875" style="57" customWidth="1"/>
    <col min="9" max="9" width="8.57421875" style="57" customWidth="1"/>
    <col min="10" max="10" width="8.7109375" style="57" customWidth="1"/>
    <col min="11" max="11" width="18.00390625" style="59" customWidth="1"/>
    <col min="12" max="12" width="7.7109375" style="59" customWidth="1"/>
    <col min="13" max="13" width="8.00390625" style="59" customWidth="1"/>
    <col min="14" max="14" width="29.28125" style="59" customWidth="1"/>
    <col min="15" max="15" width="30.421875" style="59" customWidth="1"/>
    <col min="16" max="16" width="0" style="58" hidden="1" customWidth="1"/>
    <col min="17" max="17" width="0" style="59" hidden="1" customWidth="1"/>
    <col min="18" max="18" width="18.140625" style="59" hidden="1" customWidth="1"/>
    <col min="19" max="19" width="15.00390625" style="59" customWidth="1"/>
    <col min="20" max="16384" width="9.140625" style="59" customWidth="1"/>
  </cols>
  <sheetData>
    <row r="1" spans="15:16" ht="15">
      <c r="O1" s="2419" t="s">
        <v>1726</v>
      </c>
      <c r="P1" s="2419"/>
    </row>
    <row r="2" spans="15:16" ht="15">
      <c r="O2" s="2419" t="s">
        <v>1727</v>
      </c>
      <c r="P2" s="2419"/>
    </row>
    <row r="3" spans="15:16" ht="15">
      <c r="O3" s="2420" t="s">
        <v>1728</v>
      </c>
      <c r="P3" s="2420"/>
    </row>
    <row r="4" spans="15:16" ht="15">
      <c r="O4" s="2420" t="s">
        <v>1729</v>
      </c>
      <c r="P4" s="2420"/>
    </row>
    <row r="5" spans="15:16" ht="15">
      <c r="O5" s="2420" t="s">
        <v>1730</v>
      </c>
      <c r="P5" s="2420"/>
    </row>
    <row r="6" ht="15">
      <c r="O6" s="628"/>
    </row>
    <row r="7" spans="1:22" ht="12.75" customHeight="1">
      <c r="A7" s="85"/>
      <c r="B7" s="85"/>
      <c r="C7" s="85"/>
      <c r="D7" s="85"/>
      <c r="E7" s="2803" t="s">
        <v>592</v>
      </c>
      <c r="F7" s="2803"/>
      <c r="G7" s="2803"/>
      <c r="H7" s="2803"/>
      <c r="I7" s="2803"/>
      <c r="J7" s="2803"/>
      <c r="K7" s="2803"/>
      <c r="L7" s="2803"/>
      <c r="M7" s="2803"/>
      <c r="N7" s="2803"/>
      <c r="O7" s="14"/>
      <c r="P7" s="56"/>
      <c r="Q7" s="2"/>
      <c r="R7" s="2"/>
      <c r="S7" s="2"/>
      <c r="T7" s="2"/>
      <c r="U7" s="2"/>
      <c r="V7" s="2"/>
    </row>
    <row r="8" spans="1:22" ht="12.75" customHeight="1">
      <c r="A8" s="85"/>
      <c r="B8" s="85"/>
      <c r="C8" s="85"/>
      <c r="D8" s="85"/>
      <c r="E8" s="2803" t="s">
        <v>104</v>
      </c>
      <c r="F8" s="2803"/>
      <c r="G8" s="2803"/>
      <c r="H8" s="2803"/>
      <c r="I8" s="2803"/>
      <c r="J8" s="2803"/>
      <c r="K8" s="2803"/>
      <c r="L8" s="2803"/>
      <c r="M8" s="2803"/>
      <c r="N8" s="2803"/>
      <c r="O8" s="14"/>
      <c r="P8" s="56"/>
      <c r="Q8" s="2"/>
      <c r="R8" s="2"/>
      <c r="S8" s="2"/>
      <c r="T8" s="2"/>
      <c r="U8" s="2"/>
      <c r="V8" s="2"/>
    </row>
    <row r="9" spans="1:15" ht="15.75">
      <c r="A9" s="14"/>
      <c r="B9" s="14"/>
      <c r="C9" s="14"/>
      <c r="D9" s="14"/>
      <c r="E9" s="3789" t="s">
        <v>593</v>
      </c>
      <c r="F9" s="3789"/>
      <c r="G9" s="3789"/>
      <c r="H9" s="3789"/>
      <c r="I9" s="3789"/>
      <c r="J9" s="3789"/>
      <c r="K9" s="3789"/>
      <c r="L9" s="3789"/>
      <c r="M9" s="3789"/>
      <c r="N9" s="3789"/>
      <c r="O9" s="14"/>
    </row>
    <row r="10" spans="1:15" ht="15.75">
      <c r="A10" s="299"/>
      <c r="B10" s="299"/>
      <c r="C10" s="299"/>
      <c r="D10" s="299"/>
      <c r="E10" s="299"/>
      <c r="F10" s="299"/>
      <c r="G10" s="300"/>
      <c r="H10" s="20"/>
      <c r="I10" s="20"/>
      <c r="J10" s="20"/>
      <c r="K10" s="14"/>
      <c r="L10" s="14"/>
      <c r="M10" s="14"/>
      <c r="N10" s="14"/>
      <c r="O10" s="14"/>
    </row>
    <row r="11" spans="1:15" ht="15.75" customHeight="1">
      <c r="A11" s="2805" t="s">
        <v>0</v>
      </c>
      <c r="B11" s="2818" t="s">
        <v>1</v>
      </c>
      <c r="C11" s="2805" t="s">
        <v>2</v>
      </c>
      <c r="D11" s="3777" t="s">
        <v>61</v>
      </c>
      <c r="E11" s="2799" t="s">
        <v>3</v>
      </c>
      <c r="F11" s="2805" t="s">
        <v>4</v>
      </c>
      <c r="G11" s="2805" t="s">
        <v>5</v>
      </c>
      <c r="H11" s="2806" t="s">
        <v>311</v>
      </c>
      <c r="I11" s="2806"/>
      <c r="J11" s="2806"/>
      <c r="K11" s="3776" t="s">
        <v>105</v>
      </c>
      <c r="L11" s="3776"/>
      <c r="M11" s="3776"/>
      <c r="N11" s="3620" t="s">
        <v>340</v>
      </c>
      <c r="O11" s="2799" t="s">
        <v>7</v>
      </c>
    </row>
    <row r="12" spans="1:15" ht="12.75" customHeight="1">
      <c r="A12" s="2805"/>
      <c r="B12" s="2805"/>
      <c r="C12" s="2805"/>
      <c r="D12" s="3777"/>
      <c r="E12" s="2799"/>
      <c r="F12" s="2805"/>
      <c r="G12" s="2805"/>
      <c r="H12" s="2906" t="s">
        <v>589</v>
      </c>
      <c r="I12" s="2906" t="s">
        <v>590</v>
      </c>
      <c r="J12" s="2906" t="s">
        <v>591</v>
      </c>
      <c r="K12" s="2799" t="s">
        <v>8</v>
      </c>
      <c r="L12" s="2798" t="s">
        <v>9</v>
      </c>
      <c r="M12" s="2798" t="s">
        <v>10</v>
      </c>
      <c r="N12" s="3621"/>
      <c r="O12" s="2799"/>
    </row>
    <row r="13" spans="1:15" ht="179.25" customHeight="1">
      <c r="A13" s="2805"/>
      <c r="B13" s="2805"/>
      <c r="C13" s="2805"/>
      <c r="D13" s="3777"/>
      <c r="E13" s="2799"/>
      <c r="F13" s="2805"/>
      <c r="G13" s="2805"/>
      <c r="H13" s="2906"/>
      <c r="I13" s="2906"/>
      <c r="J13" s="2906"/>
      <c r="K13" s="2799"/>
      <c r="L13" s="2798"/>
      <c r="M13" s="2798"/>
      <c r="N13" s="3622"/>
      <c r="O13" s="2799"/>
    </row>
    <row r="14" spans="1:16" s="159" customFormat="1" ht="17.25" customHeight="1">
      <c r="A14" s="3790" t="s">
        <v>489</v>
      </c>
      <c r="B14" s="3791"/>
      <c r="C14" s="3791"/>
      <c r="D14" s="3791"/>
      <c r="E14" s="3791"/>
      <c r="F14" s="3791"/>
      <c r="G14" s="3791"/>
      <c r="H14" s="3791"/>
      <c r="I14" s="3791"/>
      <c r="J14" s="3791"/>
      <c r="K14" s="3791"/>
      <c r="L14" s="3791"/>
      <c r="M14" s="3791"/>
      <c r="N14" s="3791"/>
      <c r="O14" s="3792"/>
      <c r="P14" s="158"/>
    </row>
    <row r="15" spans="1:16" s="157" customFormat="1" ht="16.5" customHeight="1">
      <c r="A15" s="289" t="s">
        <v>11</v>
      </c>
      <c r="B15" s="3799" t="s">
        <v>106</v>
      </c>
      <c r="C15" s="3799"/>
      <c r="D15" s="3799"/>
      <c r="E15" s="3799"/>
      <c r="F15" s="3799"/>
      <c r="G15" s="3799"/>
      <c r="H15" s="3799"/>
      <c r="I15" s="3799"/>
      <c r="J15" s="3799"/>
      <c r="K15" s="207"/>
      <c r="L15" s="293"/>
      <c r="M15" s="293"/>
      <c r="N15" s="293"/>
      <c r="O15" s="207"/>
      <c r="P15" s="60"/>
    </row>
    <row r="16" spans="1:16" s="157" customFormat="1" ht="16.5" customHeight="1">
      <c r="A16" s="289" t="s">
        <v>11</v>
      </c>
      <c r="B16" s="215" t="s">
        <v>11</v>
      </c>
      <c r="C16" s="1862" t="s">
        <v>107</v>
      </c>
      <c r="D16" s="1863"/>
      <c r="E16" s="1863"/>
      <c r="F16" s="1863"/>
      <c r="G16" s="1863"/>
      <c r="H16" s="1863"/>
      <c r="I16" s="1863"/>
      <c r="J16" s="1863"/>
      <c r="K16" s="1863"/>
      <c r="L16" s="1863"/>
      <c r="M16" s="1863"/>
      <c r="N16" s="1863"/>
      <c r="O16" s="1864"/>
      <c r="P16" s="60" t="s">
        <v>108</v>
      </c>
    </row>
    <row r="17" spans="1:19" ht="31.5" customHeight="1">
      <c r="A17" s="1878" t="s">
        <v>11</v>
      </c>
      <c r="B17" s="1876" t="s">
        <v>11</v>
      </c>
      <c r="C17" s="1883" t="s">
        <v>11</v>
      </c>
      <c r="D17" s="3796"/>
      <c r="E17" s="3793" t="s">
        <v>1112</v>
      </c>
      <c r="F17" s="3670" t="s">
        <v>1278</v>
      </c>
      <c r="G17" s="3743" t="s">
        <v>15</v>
      </c>
      <c r="H17" s="3746">
        <v>4816.7</v>
      </c>
      <c r="I17" s="3749">
        <v>4850.8</v>
      </c>
      <c r="J17" s="3752">
        <v>4587.4</v>
      </c>
      <c r="K17" s="63" t="s">
        <v>109</v>
      </c>
      <c r="L17" s="248">
        <v>168</v>
      </c>
      <c r="M17" s="1560">
        <v>168</v>
      </c>
      <c r="N17" s="248"/>
      <c r="O17" s="3800"/>
      <c r="P17" s="160" t="s">
        <v>110</v>
      </c>
      <c r="S17" s="59">
        <v>1</v>
      </c>
    </row>
    <row r="18" spans="1:16" ht="33.75" customHeight="1">
      <c r="A18" s="1910"/>
      <c r="B18" s="1951"/>
      <c r="C18" s="1952"/>
      <c r="D18" s="3797"/>
      <c r="E18" s="3794"/>
      <c r="F18" s="3670"/>
      <c r="G18" s="3745"/>
      <c r="H18" s="3748"/>
      <c r="I18" s="3751"/>
      <c r="J18" s="3754"/>
      <c r="K18" s="63" t="s">
        <v>487</v>
      </c>
      <c r="L18" s="663">
        <v>1</v>
      </c>
      <c r="M18" s="1560">
        <v>1</v>
      </c>
      <c r="N18" s="248"/>
      <c r="O18" s="3800"/>
      <c r="P18" s="160"/>
    </row>
    <row r="19" spans="1:18" ht="48" customHeight="1">
      <c r="A19" s="1910"/>
      <c r="B19" s="1951"/>
      <c r="C19" s="1952"/>
      <c r="D19" s="3797"/>
      <c r="E19" s="3794"/>
      <c r="F19" s="3670"/>
      <c r="G19" s="3762" t="s">
        <v>318</v>
      </c>
      <c r="H19" s="3746"/>
      <c r="I19" s="3749">
        <v>37.4</v>
      </c>
      <c r="J19" s="3752">
        <v>37.4</v>
      </c>
      <c r="K19" s="63" t="s">
        <v>111</v>
      </c>
      <c r="L19" s="664">
        <v>84</v>
      </c>
      <c r="M19" s="1560">
        <v>85</v>
      </c>
      <c r="N19" s="248"/>
      <c r="O19" s="3800"/>
      <c r="P19" s="160" t="s">
        <v>112</v>
      </c>
      <c r="R19" s="59" t="s">
        <v>113</v>
      </c>
    </row>
    <row r="20" spans="1:15" ht="30" customHeight="1">
      <c r="A20" s="1910"/>
      <c r="B20" s="1951"/>
      <c r="C20" s="1952"/>
      <c r="D20" s="3797"/>
      <c r="E20" s="3794"/>
      <c r="F20" s="3670"/>
      <c r="G20" s="3763"/>
      <c r="H20" s="3748"/>
      <c r="I20" s="3751"/>
      <c r="J20" s="3754"/>
      <c r="K20" s="298" t="s">
        <v>584</v>
      </c>
      <c r="L20" s="664">
        <v>60000</v>
      </c>
      <c r="M20" s="1561"/>
      <c r="N20" s="301"/>
      <c r="O20" s="325"/>
    </row>
    <row r="21" spans="1:15" ht="63" customHeight="1">
      <c r="A21" s="1910"/>
      <c r="B21" s="1951"/>
      <c r="C21" s="1952"/>
      <c r="D21" s="3797"/>
      <c r="E21" s="3794"/>
      <c r="F21" s="3670"/>
      <c r="G21" s="3743"/>
      <c r="H21" s="3746"/>
      <c r="I21" s="3749"/>
      <c r="J21" s="3752"/>
      <c r="K21" s="298" t="s">
        <v>585</v>
      </c>
      <c r="L21" s="664">
        <v>100</v>
      </c>
      <c r="M21" s="1561">
        <v>100</v>
      </c>
      <c r="N21" s="301"/>
      <c r="O21" s="301"/>
    </row>
    <row r="22" spans="1:15" ht="31.5">
      <c r="A22" s="1910"/>
      <c r="B22" s="1951"/>
      <c r="C22" s="1952"/>
      <c r="D22" s="3797"/>
      <c r="E22" s="3794"/>
      <c r="F22" s="3670"/>
      <c r="G22" s="3744"/>
      <c r="H22" s="3747"/>
      <c r="I22" s="3750"/>
      <c r="J22" s="3753"/>
      <c r="K22" s="298" t="s">
        <v>488</v>
      </c>
      <c r="L22" s="664">
        <v>250</v>
      </c>
      <c r="M22" s="1561"/>
      <c r="N22" s="301"/>
      <c r="O22" s="301"/>
    </row>
    <row r="23" spans="1:15" ht="30.75" customHeight="1">
      <c r="A23" s="1910"/>
      <c r="B23" s="1951"/>
      <c r="C23" s="1952"/>
      <c r="D23" s="3797"/>
      <c r="E23" s="3794"/>
      <c r="F23" s="3670"/>
      <c r="G23" s="3744"/>
      <c r="H23" s="3747"/>
      <c r="I23" s="3750"/>
      <c r="J23" s="3753"/>
      <c r="K23" s="298" t="s">
        <v>1113</v>
      </c>
      <c r="L23" s="664">
        <v>20</v>
      </c>
      <c r="M23" s="1562">
        <v>0</v>
      </c>
      <c r="N23" s="301"/>
      <c r="O23" s="1701" t="s">
        <v>1664</v>
      </c>
    </row>
    <row r="24" spans="1:15" ht="33" customHeight="1">
      <c r="A24" s="1910"/>
      <c r="B24" s="1951"/>
      <c r="C24" s="1952"/>
      <c r="D24" s="3797"/>
      <c r="E24" s="3794"/>
      <c r="F24" s="3670"/>
      <c r="G24" s="3744"/>
      <c r="H24" s="3747"/>
      <c r="I24" s="3750"/>
      <c r="J24" s="3753"/>
      <c r="K24" s="298" t="s">
        <v>1114</v>
      </c>
      <c r="L24" s="664">
        <v>15</v>
      </c>
      <c r="M24" s="1561">
        <v>35</v>
      </c>
      <c r="N24" s="1402" t="s">
        <v>1669</v>
      </c>
      <c r="O24" s="325"/>
    </row>
    <row r="25" spans="1:15" ht="168.75" customHeight="1">
      <c r="A25" s="1910"/>
      <c r="B25" s="1951"/>
      <c r="C25" s="1952"/>
      <c r="D25" s="3797"/>
      <c r="E25" s="3794"/>
      <c r="F25" s="3670"/>
      <c r="G25" s="3744"/>
      <c r="H25" s="3747"/>
      <c r="I25" s="3750"/>
      <c r="J25" s="3753"/>
      <c r="K25" s="1186" t="s">
        <v>1115</v>
      </c>
      <c r="L25" s="248">
        <v>10</v>
      </c>
      <c r="M25" s="1561">
        <v>36</v>
      </c>
      <c r="N25" s="1401" t="s">
        <v>1665</v>
      </c>
      <c r="O25" s="1401"/>
    </row>
    <row r="26" spans="1:15" ht="107.25" customHeight="1">
      <c r="A26" s="1910"/>
      <c r="B26" s="1951"/>
      <c r="C26" s="1952"/>
      <c r="D26" s="3797"/>
      <c r="E26" s="3794"/>
      <c r="F26" s="3670"/>
      <c r="G26" s="3744"/>
      <c r="H26" s="3747"/>
      <c r="I26" s="3750"/>
      <c r="J26" s="3753"/>
      <c r="K26" s="1186" t="s">
        <v>1116</v>
      </c>
      <c r="L26" s="248">
        <v>3</v>
      </c>
      <c r="M26" s="1561">
        <v>798</v>
      </c>
      <c r="N26" s="1401" t="s">
        <v>1666</v>
      </c>
      <c r="O26" s="1401"/>
    </row>
    <row r="27" spans="1:15" ht="52.5" customHeight="1">
      <c r="A27" s="1910"/>
      <c r="B27" s="1951"/>
      <c r="C27" s="1952"/>
      <c r="D27" s="3797"/>
      <c r="E27" s="3794"/>
      <c r="F27" s="3670"/>
      <c r="G27" s="3744"/>
      <c r="H27" s="3747"/>
      <c r="I27" s="3750"/>
      <c r="J27" s="3753"/>
      <c r="K27" s="1186" t="s">
        <v>1117</v>
      </c>
      <c r="L27" s="248">
        <v>1</v>
      </c>
      <c r="M27" s="1561">
        <v>3</v>
      </c>
      <c r="N27" s="1401" t="s">
        <v>1667</v>
      </c>
      <c r="O27" s="325"/>
    </row>
    <row r="28" spans="1:15" ht="38.25">
      <c r="A28" s="1910"/>
      <c r="B28" s="1951"/>
      <c r="C28" s="1952"/>
      <c r="D28" s="3797"/>
      <c r="E28" s="3794"/>
      <c r="F28" s="3670"/>
      <c r="G28" s="3744"/>
      <c r="H28" s="3747"/>
      <c r="I28" s="3750"/>
      <c r="J28" s="3753"/>
      <c r="K28" s="1186" t="s">
        <v>1118</v>
      </c>
      <c r="L28" s="248">
        <v>31</v>
      </c>
      <c r="M28" s="1561">
        <v>300</v>
      </c>
      <c r="N28" s="1401" t="s">
        <v>1668</v>
      </c>
      <c r="O28" s="301"/>
    </row>
    <row r="29" spans="1:15" ht="33" customHeight="1">
      <c r="A29" s="1910"/>
      <c r="B29" s="1951"/>
      <c r="C29" s="1952"/>
      <c r="D29" s="3797"/>
      <c r="E29" s="3794"/>
      <c r="F29" s="3670"/>
      <c r="G29" s="3745"/>
      <c r="H29" s="3748"/>
      <c r="I29" s="3751"/>
      <c r="J29" s="3754"/>
      <c r="K29" s="1186" t="s">
        <v>1119</v>
      </c>
      <c r="L29" s="250">
        <v>8</v>
      </c>
      <c r="M29" s="1562">
        <v>0</v>
      </c>
      <c r="N29" s="301"/>
      <c r="O29" s="1401" t="s">
        <v>1670</v>
      </c>
    </row>
    <row r="30" spans="1:15" ht="24" customHeight="1">
      <c r="A30" s="1910"/>
      <c r="B30" s="1951"/>
      <c r="C30" s="1952"/>
      <c r="D30" s="3798"/>
      <c r="E30" s="3795"/>
      <c r="F30" s="3670"/>
      <c r="G30" s="1232" t="s">
        <v>24</v>
      </c>
      <c r="H30" s="1185">
        <f>SUM(H17:H19)</f>
        <v>4816.7</v>
      </c>
      <c r="I30" s="1185">
        <f>SUM(I17:I19)</f>
        <v>4888.2</v>
      </c>
      <c r="J30" s="1185">
        <f>SUM(J17:J19)</f>
        <v>4624.799999999999</v>
      </c>
      <c r="K30" s="3784"/>
      <c r="L30" s="3785"/>
      <c r="M30" s="3785"/>
      <c r="N30" s="3785"/>
      <c r="O30" s="3786"/>
    </row>
    <row r="31" spans="1:16" ht="22.5" customHeight="1">
      <c r="A31" s="1961" t="s">
        <v>11</v>
      </c>
      <c r="B31" s="1962" t="s">
        <v>11</v>
      </c>
      <c r="C31" s="2936" t="s">
        <v>17</v>
      </c>
      <c r="D31" s="3846"/>
      <c r="E31" s="3801" t="s">
        <v>1120</v>
      </c>
      <c r="F31" s="3670" t="s">
        <v>1278</v>
      </c>
      <c r="G31" s="3764" t="s">
        <v>15</v>
      </c>
      <c r="H31" s="3787">
        <v>431.7</v>
      </c>
      <c r="I31" s="3787">
        <v>431.7</v>
      </c>
      <c r="J31" s="3787">
        <v>415.1</v>
      </c>
      <c r="K31" s="302" t="s">
        <v>379</v>
      </c>
      <c r="L31" s="250">
        <v>31</v>
      </c>
      <c r="M31" s="1389">
        <v>31</v>
      </c>
      <c r="N31" s="3578"/>
      <c r="O31" s="3759"/>
      <c r="P31" s="58" t="s">
        <v>108</v>
      </c>
    </row>
    <row r="32" spans="1:15" ht="41.25" customHeight="1">
      <c r="A32" s="1961"/>
      <c r="B32" s="1962"/>
      <c r="C32" s="2936"/>
      <c r="D32" s="3847"/>
      <c r="E32" s="3801"/>
      <c r="F32" s="3670"/>
      <c r="G32" s="3764"/>
      <c r="H32" s="3787"/>
      <c r="I32" s="3787"/>
      <c r="J32" s="3787"/>
      <c r="K32" s="302" t="s">
        <v>378</v>
      </c>
      <c r="L32" s="248">
        <v>8</v>
      </c>
      <c r="M32" s="1560">
        <v>8</v>
      </c>
      <c r="N32" s="3580"/>
      <c r="O32" s="3759"/>
    </row>
    <row r="33" spans="1:15" ht="30" customHeight="1">
      <c r="A33" s="1961"/>
      <c r="B33" s="1962"/>
      <c r="C33" s="2936"/>
      <c r="D33" s="3779"/>
      <c r="E33" s="3801"/>
      <c r="F33" s="3670"/>
      <c r="G33" s="1237" t="s">
        <v>24</v>
      </c>
      <c r="H33" s="1238">
        <f>H31</f>
        <v>431.7</v>
      </c>
      <c r="I33" s="1238">
        <f>I31</f>
        <v>431.7</v>
      </c>
      <c r="J33" s="1238">
        <f>J31</f>
        <v>415.1</v>
      </c>
      <c r="K33" s="3784"/>
      <c r="L33" s="3785"/>
      <c r="M33" s="3785"/>
      <c r="N33" s="3785"/>
      <c r="O33" s="3786"/>
    </row>
    <row r="34" spans="1:16" ht="29.25" customHeight="1">
      <c r="A34" s="1961" t="s">
        <v>11</v>
      </c>
      <c r="B34" s="1962" t="s">
        <v>11</v>
      </c>
      <c r="C34" s="2936" t="s">
        <v>30</v>
      </c>
      <c r="D34" s="3778"/>
      <c r="E34" s="3801" t="s">
        <v>1121</v>
      </c>
      <c r="F34" s="3788"/>
      <c r="G34" s="313" t="s">
        <v>15</v>
      </c>
      <c r="H34" s="311">
        <v>248.5</v>
      </c>
      <c r="I34" s="1749">
        <v>248.5</v>
      </c>
      <c r="J34" s="28">
        <v>233.5</v>
      </c>
      <c r="K34" s="3807" t="s">
        <v>380</v>
      </c>
      <c r="L34" s="3757">
        <v>10</v>
      </c>
      <c r="M34" s="3760">
        <v>8</v>
      </c>
      <c r="N34" s="3757"/>
      <c r="O34" s="3805"/>
      <c r="P34" s="58" t="s">
        <v>108</v>
      </c>
    </row>
    <row r="35" spans="1:15" ht="29.25" customHeight="1">
      <c r="A35" s="1961"/>
      <c r="B35" s="1962"/>
      <c r="C35" s="2936"/>
      <c r="D35" s="3847"/>
      <c r="E35" s="3801"/>
      <c r="F35" s="3788"/>
      <c r="G35" s="313" t="s">
        <v>29</v>
      </c>
      <c r="H35" s="311"/>
      <c r="I35" s="311"/>
      <c r="J35" s="28"/>
      <c r="K35" s="3807"/>
      <c r="L35" s="3758"/>
      <c r="M35" s="3761"/>
      <c r="N35" s="3758"/>
      <c r="O35" s="3806"/>
    </row>
    <row r="36" spans="1:15" ht="18" customHeight="1">
      <c r="A36" s="1961"/>
      <c r="B36" s="1962"/>
      <c r="C36" s="2936"/>
      <c r="D36" s="3779"/>
      <c r="E36" s="3801"/>
      <c r="F36" s="3788"/>
      <c r="G36" s="314" t="s">
        <v>24</v>
      </c>
      <c r="H36" s="1238">
        <f>SUM(H34:H35)</f>
        <v>248.5</v>
      </c>
      <c r="I36" s="1238">
        <f>SUM(I34:I35)</f>
        <v>248.5</v>
      </c>
      <c r="J36" s="1238">
        <f>SUM(J34:J35)</f>
        <v>233.5</v>
      </c>
      <c r="K36" s="3722"/>
      <c r="L36" s="3723"/>
      <c r="M36" s="3723"/>
      <c r="N36" s="3723"/>
      <c r="O36" s="3724"/>
    </row>
    <row r="37" spans="1:16" ht="46.5" customHeight="1">
      <c r="A37" s="1961" t="s">
        <v>11</v>
      </c>
      <c r="B37" s="1962" t="s">
        <v>11</v>
      </c>
      <c r="C37" s="2936" t="s">
        <v>23</v>
      </c>
      <c r="D37" s="3778"/>
      <c r="E37" s="3783" t="s">
        <v>1122</v>
      </c>
      <c r="F37" s="3588" t="s">
        <v>1278</v>
      </c>
      <c r="G37" s="313" t="s">
        <v>28</v>
      </c>
      <c r="H37" s="253">
        <v>1</v>
      </c>
      <c r="I37" s="1748">
        <v>1</v>
      </c>
      <c r="J37" s="253">
        <v>0.1</v>
      </c>
      <c r="K37" s="3859"/>
      <c r="L37" s="3860"/>
      <c r="M37" s="3860"/>
      <c r="N37" s="3860"/>
      <c r="O37" s="3861"/>
      <c r="P37" s="58" t="s">
        <v>108</v>
      </c>
    </row>
    <row r="38" spans="1:15" ht="18" customHeight="1">
      <c r="A38" s="1961"/>
      <c r="B38" s="1962"/>
      <c r="C38" s="2936"/>
      <c r="D38" s="3779"/>
      <c r="E38" s="3783"/>
      <c r="F38" s="3588"/>
      <c r="G38" s="1237" t="s">
        <v>24</v>
      </c>
      <c r="H38" s="1238">
        <f>H37</f>
        <v>1</v>
      </c>
      <c r="I38" s="1238">
        <f>I37</f>
        <v>1</v>
      </c>
      <c r="J38" s="1238">
        <f>J37</f>
        <v>0.1</v>
      </c>
      <c r="K38" s="3722"/>
      <c r="L38" s="3723"/>
      <c r="M38" s="3723"/>
      <c r="N38" s="3723"/>
      <c r="O38" s="3724"/>
    </row>
    <row r="39" spans="1:16" s="157" customFormat="1" ht="25.5" customHeight="1">
      <c r="A39" s="21" t="s">
        <v>11</v>
      </c>
      <c r="B39" s="22" t="s">
        <v>11</v>
      </c>
      <c r="C39" s="2824" t="s">
        <v>25</v>
      </c>
      <c r="D39" s="2825"/>
      <c r="E39" s="2825"/>
      <c r="F39" s="2825"/>
      <c r="G39" s="2826"/>
      <c r="H39" s="54">
        <f>SUM(H30+H33+H36+H38)</f>
        <v>5497.9</v>
      </c>
      <c r="I39" s="54">
        <f>SUM(I30+I33+I36+I38)</f>
        <v>5569.4</v>
      </c>
      <c r="J39" s="54">
        <f>SUM(J30+J33+J36+J38)</f>
        <v>5273.5</v>
      </c>
      <c r="K39" s="3802"/>
      <c r="L39" s="3803"/>
      <c r="M39" s="3803"/>
      <c r="N39" s="3803"/>
      <c r="O39" s="3804"/>
      <c r="P39" s="60"/>
    </row>
    <row r="40" spans="1:16" s="157" customFormat="1" ht="30" customHeight="1">
      <c r="A40" s="21" t="s">
        <v>11</v>
      </c>
      <c r="B40" s="22" t="s">
        <v>17</v>
      </c>
      <c r="C40" s="1862" t="s">
        <v>115</v>
      </c>
      <c r="D40" s="1863"/>
      <c r="E40" s="1863"/>
      <c r="F40" s="1863"/>
      <c r="G40" s="1863"/>
      <c r="H40" s="1863"/>
      <c r="I40" s="1863"/>
      <c r="J40" s="1863"/>
      <c r="K40" s="1863"/>
      <c r="L40" s="1863"/>
      <c r="M40" s="1863"/>
      <c r="N40" s="1863"/>
      <c r="O40" s="1864"/>
      <c r="P40" s="60"/>
    </row>
    <row r="41" spans="1:16" ht="42.75" customHeight="1">
      <c r="A41" s="1960" t="s">
        <v>11</v>
      </c>
      <c r="B41" s="1911" t="s">
        <v>17</v>
      </c>
      <c r="C41" s="3726" t="s">
        <v>11</v>
      </c>
      <c r="D41" s="3516"/>
      <c r="E41" s="3636" t="s">
        <v>1123</v>
      </c>
      <c r="F41" s="3755" t="s">
        <v>1279</v>
      </c>
      <c r="G41" s="315" t="s">
        <v>462</v>
      </c>
      <c r="H41" s="295">
        <v>14.1</v>
      </c>
      <c r="I41" s="1745">
        <v>14.1</v>
      </c>
      <c r="J41" s="304">
        <v>14.1</v>
      </c>
      <c r="K41" s="3780"/>
      <c r="L41" s="3781"/>
      <c r="M41" s="3781"/>
      <c r="N41" s="3781"/>
      <c r="O41" s="3782"/>
      <c r="P41" s="58" t="s">
        <v>108</v>
      </c>
    </row>
    <row r="42" spans="1:15" ht="24" customHeight="1">
      <c r="A42" s="1960"/>
      <c r="B42" s="1911"/>
      <c r="C42" s="3726"/>
      <c r="D42" s="3518"/>
      <c r="E42" s="3636"/>
      <c r="F42" s="3756"/>
      <c r="G42" s="314" t="s">
        <v>24</v>
      </c>
      <c r="H42" s="1238">
        <f>H41</f>
        <v>14.1</v>
      </c>
      <c r="I42" s="1238">
        <f>I41</f>
        <v>14.1</v>
      </c>
      <c r="J42" s="1238">
        <f>J41</f>
        <v>14.1</v>
      </c>
      <c r="K42" s="2766"/>
      <c r="L42" s="2767"/>
      <c r="M42" s="2767"/>
      <c r="N42" s="2767"/>
      <c r="O42" s="2768"/>
    </row>
    <row r="43" spans="1:16" ht="39.75" customHeight="1">
      <c r="A43" s="1960" t="s">
        <v>11</v>
      </c>
      <c r="B43" s="1911" t="s">
        <v>17</v>
      </c>
      <c r="C43" s="3726" t="s">
        <v>17</v>
      </c>
      <c r="D43" s="3516"/>
      <c r="E43" s="3636" t="s">
        <v>1124</v>
      </c>
      <c r="F43" s="3756"/>
      <c r="G43" s="315" t="s">
        <v>462</v>
      </c>
      <c r="H43" s="295">
        <v>0.5</v>
      </c>
      <c r="I43" s="1745">
        <v>0.5</v>
      </c>
      <c r="J43" s="295">
        <v>0.5</v>
      </c>
      <c r="K43" s="3780"/>
      <c r="L43" s="3781"/>
      <c r="M43" s="3781"/>
      <c r="N43" s="3781"/>
      <c r="O43" s="3782"/>
      <c r="P43" s="58" t="s">
        <v>108</v>
      </c>
    </row>
    <row r="44" spans="1:15" ht="16.5" customHeight="1">
      <c r="A44" s="1960"/>
      <c r="B44" s="1911"/>
      <c r="C44" s="3726"/>
      <c r="D44" s="3518"/>
      <c r="E44" s="3636"/>
      <c r="F44" s="3756"/>
      <c r="G44" s="314" t="s">
        <v>24</v>
      </c>
      <c r="H44" s="303">
        <f>H43</f>
        <v>0.5</v>
      </c>
      <c r="I44" s="303">
        <f>I43</f>
        <v>0.5</v>
      </c>
      <c r="J44" s="303">
        <f>J43</f>
        <v>0.5</v>
      </c>
      <c r="K44" s="2766"/>
      <c r="L44" s="2767"/>
      <c r="M44" s="2767"/>
      <c r="N44" s="2767"/>
      <c r="O44" s="2768"/>
    </row>
    <row r="45" spans="1:16" ht="39.75" customHeight="1">
      <c r="A45" s="1960" t="s">
        <v>11</v>
      </c>
      <c r="B45" s="1911" t="s">
        <v>17</v>
      </c>
      <c r="C45" s="3726" t="s">
        <v>30</v>
      </c>
      <c r="D45" s="3516"/>
      <c r="E45" s="3636" t="s">
        <v>1125</v>
      </c>
      <c r="F45" s="3756"/>
      <c r="G45" s="315" t="s">
        <v>462</v>
      </c>
      <c r="H45" s="84">
        <v>29</v>
      </c>
      <c r="I45" s="1747">
        <v>29</v>
      </c>
      <c r="J45" s="84">
        <v>29</v>
      </c>
      <c r="K45" s="3848"/>
      <c r="L45" s="3849"/>
      <c r="M45" s="3849"/>
      <c r="N45" s="3849"/>
      <c r="O45" s="3850"/>
      <c r="P45" s="58" t="s">
        <v>108</v>
      </c>
    </row>
    <row r="46" spans="1:15" ht="17.25" customHeight="1">
      <c r="A46" s="1960"/>
      <c r="B46" s="1911"/>
      <c r="C46" s="3726"/>
      <c r="D46" s="3518"/>
      <c r="E46" s="3636"/>
      <c r="F46" s="3756"/>
      <c r="G46" s="314" t="s">
        <v>24</v>
      </c>
      <c r="H46" s="1238">
        <f>H45</f>
        <v>29</v>
      </c>
      <c r="I46" s="1238">
        <f>I45</f>
        <v>29</v>
      </c>
      <c r="J46" s="1238">
        <f>J45</f>
        <v>29</v>
      </c>
      <c r="K46" s="2766"/>
      <c r="L46" s="2767"/>
      <c r="M46" s="2767"/>
      <c r="N46" s="2767"/>
      <c r="O46" s="2768"/>
    </row>
    <row r="47" spans="1:16" ht="36" customHeight="1">
      <c r="A47" s="1878" t="s">
        <v>11</v>
      </c>
      <c r="B47" s="1876" t="s">
        <v>17</v>
      </c>
      <c r="C47" s="3809" t="s">
        <v>19</v>
      </c>
      <c r="D47" s="3516"/>
      <c r="E47" s="2919" t="s">
        <v>1126</v>
      </c>
      <c r="F47" s="3756"/>
      <c r="G47" s="315" t="s">
        <v>462</v>
      </c>
      <c r="H47" s="84">
        <v>0.8</v>
      </c>
      <c r="I47" s="1747">
        <v>0.8</v>
      </c>
      <c r="J47" s="84">
        <v>0</v>
      </c>
      <c r="K47" s="3848"/>
      <c r="L47" s="3849"/>
      <c r="M47" s="3849"/>
      <c r="N47" s="3849"/>
      <c r="O47" s="3850"/>
      <c r="P47" s="58" t="s">
        <v>108</v>
      </c>
    </row>
    <row r="48" spans="1:15" ht="21.75" customHeight="1">
      <c r="A48" s="1879"/>
      <c r="B48" s="1877"/>
      <c r="C48" s="3810"/>
      <c r="D48" s="3518"/>
      <c r="E48" s="1918"/>
      <c r="F48" s="3756"/>
      <c r="G48" s="314" t="s">
        <v>24</v>
      </c>
      <c r="H48" s="1238">
        <f>H47</f>
        <v>0.8</v>
      </c>
      <c r="I48" s="1238">
        <f>I47</f>
        <v>0.8</v>
      </c>
      <c r="J48" s="1238">
        <f>J47</f>
        <v>0</v>
      </c>
      <c r="K48" s="899"/>
      <c r="L48" s="900"/>
      <c r="M48" s="900"/>
      <c r="N48" s="900"/>
      <c r="O48" s="901"/>
    </row>
    <row r="49" spans="1:16" ht="36" customHeight="1">
      <c r="A49" s="1878" t="s">
        <v>11</v>
      </c>
      <c r="B49" s="1876" t="s">
        <v>17</v>
      </c>
      <c r="C49" s="3809" t="s">
        <v>20</v>
      </c>
      <c r="D49" s="3516"/>
      <c r="E49" s="2919" t="s">
        <v>116</v>
      </c>
      <c r="F49" s="3756"/>
      <c r="G49" s="315" t="s">
        <v>462</v>
      </c>
      <c r="H49" s="84">
        <v>56.2</v>
      </c>
      <c r="I49" s="1747">
        <v>56.2</v>
      </c>
      <c r="J49" s="84">
        <v>56.2</v>
      </c>
      <c r="K49" s="3848"/>
      <c r="L49" s="3849"/>
      <c r="M49" s="3849"/>
      <c r="N49" s="3849"/>
      <c r="O49" s="3850"/>
      <c r="P49" s="58" t="s">
        <v>108</v>
      </c>
    </row>
    <row r="50" spans="1:15" ht="21.75" customHeight="1">
      <c r="A50" s="1879"/>
      <c r="B50" s="1877"/>
      <c r="C50" s="3810"/>
      <c r="D50" s="3518"/>
      <c r="E50" s="1918"/>
      <c r="F50" s="3756"/>
      <c r="G50" s="314" t="s">
        <v>24</v>
      </c>
      <c r="H50" s="1238">
        <f>H49</f>
        <v>56.2</v>
      </c>
      <c r="I50" s="1238">
        <f>I49</f>
        <v>56.2</v>
      </c>
      <c r="J50" s="1238">
        <f>J49</f>
        <v>56.2</v>
      </c>
      <c r="K50" s="899"/>
      <c r="L50" s="900"/>
      <c r="M50" s="900"/>
      <c r="N50" s="900"/>
      <c r="O50" s="901"/>
    </row>
    <row r="51" spans="1:16" ht="47.25" customHeight="1">
      <c r="A51" s="1960" t="s">
        <v>11</v>
      </c>
      <c r="B51" s="1911" t="s">
        <v>17</v>
      </c>
      <c r="C51" s="3726" t="s">
        <v>22</v>
      </c>
      <c r="D51" s="3516"/>
      <c r="E51" s="1907" t="s">
        <v>1127</v>
      </c>
      <c r="F51" s="3756"/>
      <c r="G51" s="315" t="s">
        <v>462</v>
      </c>
      <c r="H51" s="98">
        <v>1.7</v>
      </c>
      <c r="I51" s="1744">
        <v>1.7</v>
      </c>
      <c r="J51" s="98">
        <v>1.7</v>
      </c>
      <c r="K51" s="3814"/>
      <c r="L51" s="3815"/>
      <c r="M51" s="3815"/>
      <c r="N51" s="3815"/>
      <c r="O51" s="3816"/>
      <c r="P51" s="58" t="s">
        <v>108</v>
      </c>
    </row>
    <row r="52" spans="1:15" ht="21" customHeight="1">
      <c r="A52" s="1960"/>
      <c r="B52" s="1911"/>
      <c r="C52" s="3726"/>
      <c r="D52" s="3518"/>
      <c r="E52" s="1907"/>
      <c r="F52" s="3756"/>
      <c r="G52" s="1237" t="s">
        <v>24</v>
      </c>
      <c r="H52" s="1238">
        <f>H51</f>
        <v>1.7</v>
      </c>
      <c r="I52" s="1238">
        <f>I51</f>
        <v>1.7</v>
      </c>
      <c r="J52" s="1238">
        <f>J51</f>
        <v>1.7</v>
      </c>
      <c r="K52" s="3722"/>
      <c r="L52" s="3723"/>
      <c r="M52" s="3723"/>
      <c r="N52" s="3723"/>
      <c r="O52" s="3724"/>
    </row>
    <row r="53" spans="1:16" ht="33.75" customHeight="1">
      <c r="A53" s="1960" t="s">
        <v>11</v>
      </c>
      <c r="B53" s="1911" t="s">
        <v>17</v>
      </c>
      <c r="C53" s="3726" t="s">
        <v>23</v>
      </c>
      <c r="D53" s="3516"/>
      <c r="E53" s="1907" t="s">
        <v>1128</v>
      </c>
      <c r="F53" s="3756"/>
      <c r="G53" s="315" t="s">
        <v>462</v>
      </c>
      <c r="H53" s="98">
        <v>13</v>
      </c>
      <c r="I53" s="1744">
        <v>13</v>
      </c>
      <c r="J53" s="98">
        <v>13</v>
      </c>
      <c r="K53" s="3811"/>
      <c r="L53" s="3812"/>
      <c r="M53" s="3812"/>
      <c r="N53" s="3812"/>
      <c r="O53" s="3813"/>
      <c r="P53" s="58" t="s">
        <v>108</v>
      </c>
    </row>
    <row r="54" spans="1:15" ht="24" customHeight="1">
      <c r="A54" s="1960"/>
      <c r="B54" s="1911"/>
      <c r="C54" s="3726"/>
      <c r="D54" s="3518"/>
      <c r="E54" s="1907"/>
      <c r="F54" s="3756"/>
      <c r="G54" s="314" t="s">
        <v>24</v>
      </c>
      <c r="H54" s="1238">
        <f>H53</f>
        <v>13</v>
      </c>
      <c r="I54" s="1238">
        <f>I53</f>
        <v>13</v>
      </c>
      <c r="J54" s="1238">
        <f>J53</f>
        <v>13</v>
      </c>
      <c r="K54" s="3722"/>
      <c r="L54" s="3723"/>
      <c r="M54" s="3723"/>
      <c r="N54" s="3723"/>
      <c r="O54" s="3724"/>
    </row>
    <row r="55" spans="1:15" ht="28.5" customHeight="1">
      <c r="A55" s="1960" t="s">
        <v>11</v>
      </c>
      <c r="B55" s="1911" t="s">
        <v>17</v>
      </c>
      <c r="C55" s="3726" t="s">
        <v>72</v>
      </c>
      <c r="D55" s="3516"/>
      <c r="E55" s="1907" t="s">
        <v>1129</v>
      </c>
      <c r="F55" s="3756"/>
      <c r="G55" s="316" t="s">
        <v>462</v>
      </c>
      <c r="H55" s="295">
        <v>118.9</v>
      </c>
      <c r="I55" s="1745">
        <v>139.8</v>
      </c>
      <c r="J55" s="295">
        <v>132.3</v>
      </c>
      <c r="K55" s="3814"/>
      <c r="L55" s="3815"/>
      <c r="M55" s="3815"/>
      <c r="N55" s="3815"/>
      <c r="O55" s="3816"/>
    </row>
    <row r="56" spans="1:15" ht="20.25" customHeight="1">
      <c r="A56" s="1960"/>
      <c r="B56" s="1911"/>
      <c r="C56" s="3726"/>
      <c r="D56" s="3518"/>
      <c r="E56" s="1907"/>
      <c r="F56" s="3756"/>
      <c r="G56" s="314" t="s">
        <v>24</v>
      </c>
      <c r="H56" s="1238">
        <f>H55</f>
        <v>118.9</v>
      </c>
      <c r="I56" s="1238">
        <f>I55</f>
        <v>139.8</v>
      </c>
      <c r="J56" s="1238">
        <f>J55</f>
        <v>132.3</v>
      </c>
      <c r="K56" s="3722"/>
      <c r="L56" s="3723"/>
      <c r="M56" s="3723"/>
      <c r="N56" s="3723"/>
      <c r="O56" s="3724"/>
    </row>
    <row r="57" spans="1:15" ht="32.25" customHeight="1">
      <c r="A57" s="1960" t="s">
        <v>11</v>
      </c>
      <c r="B57" s="1911" t="s">
        <v>17</v>
      </c>
      <c r="C57" s="3726" t="s">
        <v>117</v>
      </c>
      <c r="D57" s="3516"/>
      <c r="E57" s="1907" t="s">
        <v>1130</v>
      </c>
      <c r="F57" s="3756"/>
      <c r="G57" s="316" t="s">
        <v>462</v>
      </c>
      <c r="H57" s="295">
        <v>16.4</v>
      </c>
      <c r="I57" s="1745">
        <v>16.4</v>
      </c>
      <c r="J57" s="295">
        <v>16.4</v>
      </c>
      <c r="K57" s="3814"/>
      <c r="L57" s="3815"/>
      <c r="M57" s="3815"/>
      <c r="N57" s="3815"/>
      <c r="O57" s="3816"/>
    </row>
    <row r="58" spans="1:15" ht="31.5" customHeight="1">
      <c r="A58" s="1960"/>
      <c r="B58" s="1911"/>
      <c r="C58" s="3726"/>
      <c r="D58" s="3518"/>
      <c r="E58" s="1907"/>
      <c r="F58" s="3756"/>
      <c r="G58" s="314" t="s">
        <v>24</v>
      </c>
      <c r="H58" s="1238">
        <f>H57</f>
        <v>16.4</v>
      </c>
      <c r="I58" s="1238">
        <f>I57</f>
        <v>16.4</v>
      </c>
      <c r="J58" s="1238">
        <f>J57</f>
        <v>16.4</v>
      </c>
      <c r="K58" s="3722"/>
      <c r="L58" s="3723"/>
      <c r="M58" s="3723"/>
      <c r="N58" s="3723"/>
      <c r="O58" s="3724"/>
    </row>
    <row r="59" spans="1:16" ht="40.5" customHeight="1">
      <c r="A59" s="1960" t="s">
        <v>11</v>
      </c>
      <c r="B59" s="1911" t="s">
        <v>17</v>
      </c>
      <c r="C59" s="3726" t="s">
        <v>59</v>
      </c>
      <c r="D59" s="3516"/>
      <c r="E59" s="1907" t="s">
        <v>1130</v>
      </c>
      <c r="F59" s="3756"/>
      <c r="G59" s="316" t="s">
        <v>462</v>
      </c>
      <c r="H59" s="291">
        <v>71.8</v>
      </c>
      <c r="I59" s="1746">
        <v>71.8</v>
      </c>
      <c r="J59" s="291">
        <v>71.8</v>
      </c>
      <c r="K59" s="3814"/>
      <c r="L59" s="3815"/>
      <c r="M59" s="3815"/>
      <c r="N59" s="3815"/>
      <c r="O59" s="3816"/>
      <c r="P59" s="58" t="s">
        <v>108</v>
      </c>
    </row>
    <row r="60" spans="1:15" ht="19.5" customHeight="1">
      <c r="A60" s="1960"/>
      <c r="B60" s="1911"/>
      <c r="C60" s="3726"/>
      <c r="D60" s="3518"/>
      <c r="E60" s="1907"/>
      <c r="F60" s="3756"/>
      <c r="G60" s="314" t="s">
        <v>24</v>
      </c>
      <c r="H60" s="1238">
        <f>H59</f>
        <v>71.8</v>
      </c>
      <c r="I60" s="1238">
        <f>I59</f>
        <v>71.8</v>
      </c>
      <c r="J60" s="1238">
        <f>J59</f>
        <v>71.8</v>
      </c>
      <c r="K60" s="3722"/>
      <c r="L60" s="3723"/>
      <c r="M60" s="3723"/>
      <c r="N60" s="3723"/>
      <c r="O60" s="3724"/>
    </row>
    <row r="61" spans="1:16" ht="36.75" customHeight="1">
      <c r="A61" s="1960" t="s">
        <v>11</v>
      </c>
      <c r="B61" s="1911" t="s">
        <v>17</v>
      </c>
      <c r="C61" s="3726" t="s">
        <v>73</v>
      </c>
      <c r="D61" s="3516"/>
      <c r="E61" s="3851" t="s">
        <v>1131</v>
      </c>
      <c r="F61" s="3756"/>
      <c r="G61" s="316" t="s">
        <v>462</v>
      </c>
      <c r="H61" s="295">
        <v>15.7</v>
      </c>
      <c r="I61" s="1745">
        <v>15.7</v>
      </c>
      <c r="J61" s="295">
        <v>15.7</v>
      </c>
      <c r="K61" s="3814"/>
      <c r="L61" s="3815"/>
      <c r="M61" s="3815"/>
      <c r="N61" s="3815"/>
      <c r="O61" s="3816"/>
      <c r="P61" s="58" t="s">
        <v>108</v>
      </c>
    </row>
    <row r="62" spans="1:15" ht="24.75" customHeight="1">
      <c r="A62" s="1960"/>
      <c r="B62" s="1911"/>
      <c r="C62" s="3726"/>
      <c r="D62" s="3518"/>
      <c r="E62" s="3851"/>
      <c r="F62" s="3756"/>
      <c r="G62" s="314" t="s">
        <v>24</v>
      </c>
      <c r="H62" s="1238">
        <f>H61</f>
        <v>15.7</v>
      </c>
      <c r="I62" s="1238">
        <f>I61</f>
        <v>15.7</v>
      </c>
      <c r="J62" s="1238">
        <f>J61</f>
        <v>15.7</v>
      </c>
      <c r="K62" s="3722"/>
      <c r="L62" s="3723"/>
      <c r="M62" s="3723"/>
      <c r="N62" s="3723"/>
      <c r="O62" s="3724"/>
    </row>
    <row r="63" spans="1:16" ht="42" customHeight="1">
      <c r="A63" s="1960" t="s">
        <v>11</v>
      </c>
      <c r="B63" s="1911" t="s">
        <v>17</v>
      </c>
      <c r="C63" s="3726" t="s">
        <v>85</v>
      </c>
      <c r="D63" s="3516"/>
      <c r="E63" s="3808" t="s">
        <v>140</v>
      </c>
      <c r="F63" s="3756"/>
      <c r="G63" s="315" t="s">
        <v>462</v>
      </c>
      <c r="H63" s="98">
        <v>34</v>
      </c>
      <c r="I63" s="1744">
        <v>34</v>
      </c>
      <c r="J63" s="98">
        <v>34</v>
      </c>
      <c r="K63" s="3811"/>
      <c r="L63" s="3812"/>
      <c r="M63" s="3812"/>
      <c r="N63" s="3812"/>
      <c r="O63" s="3813"/>
      <c r="P63" s="58" t="s">
        <v>108</v>
      </c>
    </row>
    <row r="64" spans="1:15" ht="29.25" customHeight="1">
      <c r="A64" s="1960"/>
      <c r="B64" s="1911"/>
      <c r="C64" s="3726"/>
      <c r="D64" s="3518"/>
      <c r="E64" s="3808"/>
      <c r="F64" s="3756"/>
      <c r="G64" s="314" t="s">
        <v>24</v>
      </c>
      <c r="H64" s="1238">
        <f>H63</f>
        <v>34</v>
      </c>
      <c r="I64" s="1238">
        <f>I63</f>
        <v>34</v>
      </c>
      <c r="J64" s="1238">
        <f>J63</f>
        <v>34</v>
      </c>
      <c r="K64" s="3722"/>
      <c r="L64" s="3723"/>
      <c r="M64" s="3723"/>
      <c r="N64" s="3723"/>
      <c r="O64" s="3724"/>
    </row>
    <row r="65" spans="1:16" ht="44.25" customHeight="1">
      <c r="A65" s="1960" t="s">
        <v>11</v>
      </c>
      <c r="B65" s="1911" t="s">
        <v>17</v>
      </c>
      <c r="C65" s="3726" t="s">
        <v>118</v>
      </c>
      <c r="D65" s="3516"/>
      <c r="E65" s="3808" t="s">
        <v>1132</v>
      </c>
      <c r="F65" s="3756"/>
      <c r="G65" s="315" t="s">
        <v>462</v>
      </c>
      <c r="H65" s="98">
        <v>7.3</v>
      </c>
      <c r="I65" s="1744">
        <v>7.3</v>
      </c>
      <c r="J65" s="98">
        <v>7.3</v>
      </c>
      <c r="K65" s="3814"/>
      <c r="L65" s="3815"/>
      <c r="M65" s="3815"/>
      <c r="N65" s="3815"/>
      <c r="O65" s="3816"/>
      <c r="P65" s="58" t="s">
        <v>108</v>
      </c>
    </row>
    <row r="66" spans="1:15" ht="23.25" customHeight="1">
      <c r="A66" s="1960"/>
      <c r="B66" s="1911"/>
      <c r="C66" s="3726"/>
      <c r="D66" s="3518"/>
      <c r="E66" s="3808"/>
      <c r="F66" s="3756"/>
      <c r="G66" s="314" t="s">
        <v>24</v>
      </c>
      <c r="H66" s="1238">
        <f>H65</f>
        <v>7.3</v>
      </c>
      <c r="I66" s="1238">
        <f>I65</f>
        <v>7.3</v>
      </c>
      <c r="J66" s="1238">
        <f>J65</f>
        <v>7.3</v>
      </c>
      <c r="K66" s="3722"/>
      <c r="L66" s="3723"/>
      <c r="M66" s="3723"/>
      <c r="N66" s="3723"/>
      <c r="O66" s="3724"/>
    </row>
    <row r="67" spans="1:16" ht="45" customHeight="1">
      <c r="A67" s="1960" t="s">
        <v>11</v>
      </c>
      <c r="B67" s="1911" t="s">
        <v>17</v>
      </c>
      <c r="C67" s="3726" t="s">
        <v>74</v>
      </c>
      <c r="D67" s="3516"/>
      <c r="E67" s="1907" t="s">
        <v>1133</v>
      </c>
      <c r="F67" s="3756"/>
      <c r="G67" s="315" t="s">
        <v>462</v>
      </c>
      <c r="H67" s="98">
        <v>4.2</v>
      </c>
      <c r="I67" s="1738">
        <v>4.2</v>
      </c>
      <c r="J67" s="98">
        <v>4.2</v>
      </c>
      <c r="K67" s="3814"/>
      <c r="L67" s="3815"/>
      <c r="M67" s="3815"/>
      <c r="N67" s="3815"/>
      <c r="O67" s="3816"/>
      <c r="P67" s="58" t="s">
        <v>108</v>
      </c>
    </row>
    <row r="68" spans="1:15" ht="20.25" customHeight="1">
      <c r="A68" s="1960"/>
      <c r="B68" s="1911"/>
      <c r="C68" s="3726"/>
      <c r="D68" s="3518"/>
      <c r="E68" s="1907"/>
      <c r="F68" s="3756"/>
      <c r="G68" s="314" t="s">
        <v>24</v>
      </c>
      <c r="H68" s="1238">
        <f>H67</f>
        <v>4.2</v>
      </c>
      <c r="I68" s="1238">
        <f>I67</f>
        <v>4.2</v>
      </c>
      <c r="J68" s="1238">
        <f>J67</f>
        <v>4.2</v>
      </c>
      <c r="K68" s="3722"/>
      <c r="L68" s="3723"/>
      <c r="M68" s="3723"/>
      <c r="N68" s="3723"/>
      <c r="O68" s="3724"/>
    </row>
    <row r="69" spans="1:18" ht="38.25" customHeight="1">
      <c r="A69" s="1960" t="s">
        <v>11</v>
      </c>
      <c r="B69" s="1911" t="s">
        <v>17</v>
      </c>
      <c r="C69" s="3726" t="s">
        <v>76</v>
      </c>
      <c r="D69" s="3516"/>
      <c r="E69" s="1907" t="s">
        <v>1134</v>
      </c>
      <c r="F69" s="3756"/>
      <c r="G69" s="315" t="s">
        <v>462</v>
      </c>
      <c r="H69" s="98">
        <v>16</v>
      </c>
      <c r="I69" s="1738">
        <v>16</v>
      </c>
      <c r="J69" s="47">
        <v>14.9</v>
      </c>
      <c r="K69" s="3814"/>
      <c r="L69" s="3815"/>
      <c r="M69" s="3815"/>
      <c r="N69" s="3815"/>
      <c r="O69" s="3816"/>
      <c r="P69" s="160" t="s">
        <v>119</v>
      </c>
      <c r="R69" s="59" t="s">
        <v>108</v>
      </c>
    </row>
    <row r="70" spans="1:15" ht="21.75" customHeight="1">
      <c r="A70" s="1960"/>
      <c r="B70" s="1911"/>
      <c r="C70" s="3726"/>
      <c r="D70" s="3518"/>
      <c r="E70" s="1907"/>
      <c r="F70" s="3756"/>
      <c r="G70" s="314" t="s">
        <v>24</v>
      </c>
      <c r="H70" s="303">
        <f>H69</f>
        <v>16</v>
      </c>
      <c r="I70" s="303">
        <f>I69</f>
        <v>16</v>
      </c>
      <c r="J70" s="303">
        <f>J69</f>
        <v>14.9</v>
      </c>
      <c r="K70" s="3722"/>
      <c r="L70" s="3723"/>
      <c r="M70" s="3723"/>
      <c r="N70" s="3723"/>
      <c r="O70" s="3724"/>
    </row>
    <row r="71" spans="1:16" ht="38.25" customHeight="1">
      <c r="A71" s="1960" t="s">
        <v>11</v>
      </c>
      <c r="B71" s="1911" t="s">
        <v>17</v>
      </c>
      <c r="C71" s="3726" t="s">
        <v>78</v>
      </c>
      <c r="D71" s="3516"/>
      <c r="E71" s="1907" t="s">
        <v>1135</v>
      </c>
      <c r="F71" s="3756"/>
      <c r="G71" s="315" t="s">
        <v>462</v>
      </c>
      <c r="H71" s="98">
        <v>0.1</v>
      </c>
      <c r="I71" s="1744">
        <v>0.1</v>
      </c>
      <c r="J71" s="47">
        <v>0.1</v>
      </c>
      <c r="K71" s="3811"/>
      <c r="L71" s="3812"/>
      <c r="M71" s="3812"/>
      <c r="N71" s="3812"/>
      <c r="O71" s="3813"/>
      <c r="P71" s="58" t="s">
        <v>108</v>
      </c>
    </row>
    <row r="72" spans="1:15" ht="18.75" customHeight="1">
      <c r="A72" s="1960"/>
      <c r="B72" s="1911"/>
      <c r="C72" s="3726"/>
      <c r="D72" s="3518"/>
      <c r="E72" s="1907"/>
      <c r="F72" s="3756"/>
      <c r="G72" s="314" t="s">
        <v>24</v>
      </c>
      <c r="H72" s="1238">
        <f>H71</f>
        <v>0.1</v>
      </c>
      <c r="I72" s="1238">
        <f>I71</f>
        <v>0.1</v>
      </c>
      <c r="J72" s="1238">
        <f>J71</f>
        <v>0.1</v>
      </c>
      <c r="K72" s="3722"/>
      <c r="L72" s="3723"/>
      <c r="M72" s="3723"/>
      <c r="N72" s="3723"/>
      <c r="O72" s="3724"/>
    </row>
    <row r="73" spans="1:18" ht="50.25" customHeight="1">
      <c r="A73" s="1960" t="s">
        <v>11</v>
      </c>
      <c r="B73" s="1911" t="s">
        <v>17</v>
      </c>
      <c r="C73" s="3726" t="s">
        <v>120</v>
      </c>
      <c r="D73" s="3516"/>
      <c r="E73" s="1907" t="s">
        <v>1136</v>
      </c>
      <c r="F73" s="3756"/>
      <c r="G73" s="315" t="s">
        <v>462</v>
      </c>
      <c r="H73" s="98">
        <v>22.5</v>
      </c>
      <c r="I73" s="1744">
        <v>16</v>
      </c>
      <c r="J73" s="47">
        <v>13.8</v>
      </c>
      <c r="K73" s="3811"/>
      <c r="L73" s="3812"/>
      <c r="M73" s="3812"/>
      <c r="N73" s="3812"/>
      <c r="O73" s="3813"/>
      <c r="P73" s="160" t="s">
        <v>121</v>
      </c>
      <c r="R73" s="59" t="s">
        <v>108</v>
      </c>
    </row>
    <row r="74" spans="1:15" ht="29.25" customHeight="1">
      <c r="A74" s="1960"/>
      <c r="B74" s="1911"/>
      <c r="C74" s="3726"/>
      <c r="D74" s="3518"/>
      <c r="E74" s="1907"/>
      <c r="F74" s="3756"/>
      <c r="G74" s="314" t="s">
        <v>24</v>
      </c>
      <c r="H74" s="1238">
        <f>H73</f>
        <v>22.5</v>
      </c>
      <c r="I74" s="1238">
        <f>I73</f>
        <v>16</v>
      </c>
      <c r="J74" s="1238">
        <f>J73</f>
        <v>13.8</v>
      </c>
      <c r="K74" s="3722"/>
      <c r="L74" s="3723"/>
      <c r="M74" s="3723"/>
      <c r="N74" s="3723"/>
      <c r="O74" s="3724"/>
    </row>
    <row r="75" spans="1:18" ht="46.5" customHeight="1">
      <c r="A75" s="1960" t="s">
        <v>11</v>
      </c>
      <c r="B75" s="1911" t="s">
        <v>17</v>
      </c>
      <c r="C75" s="3726" t="s">
        <v>80</v>
      </c>
      <c r="D75" s="3516"/>
      <c r="E75" s="1907" t="s">
        <v>1137</v>
      </c>
      <c r="F75" s="3756"/>
      <c r="G75" s="315" t="s">
        <v>462</v>
      </c>
      <c r="H75" s="98">
        <v>18.9</v>
      </c>
      <c r="I75" s="1744">
        <v>28.3</v>
      </c>
      <c r="J75" s="47">
        <v>28.3</v>
      </c>
      <c r="K75" s="3814"/>
      <c r="L75" s="3815"/>
      <c r="M75" s="3815"/>
      <c r="N75" s="3815"/>
      <c r="O75" s="3816"/>
      <c r="P75" s="160" t="s">
        <v>122</v>
      </c>
      <c r="R75" s="59" t="s">
        <v>108</v>
      </c>
    </row>
    <row r="76" spans="1:15" ht="28.5" customHeight="1">
      <c r="A76" s="1960"/>
      <c r="B76" s="1911"/>
      <c r="C76" s="3726"/>
      <c r="D76" s="3518"/>
      <c r="E76" s="1907"/>
      <c r="F76" s="3756"/>
      <c r="G76" s="314" t="s">
        <v>24</v>
      </c>
      <c r="H76" s="1238">
        <f>H75</f>
        <v>18.9</v>
      </c>
      <c r="I76" s="1238">
        <f>I75</f>
        <v>28.3</v>
      </c>
      <c r="J76" s="1238">
        <f>J75</f>
        <v>28.3</v>
      </c>
      <c r="K76" s="3722"/>
      <c r="L76" s="3723"/>
      <c r="M76" s="3723"/>
      <c r="N76" s="3723"/>
      <c r="O76" s="3724"/>
    </row>
    <row r="77" spans="1:16" ht="43.5" customHeight="1">
      <c r="A77" s="1960" t="s">
        <v>11</v>
      </c>
      <c r="B77" s="1911" t="s">
        <v>17</v>
      </c>
      <c r="C77" s="3726" t="s">
        <v>1138</v>
      </c>
      <c r="D77" s="3516"/>
      <c r="E77" s="1907" t="s">
        <v>1139</v>
      </c>
      <c r="F77" s="3756"/>
      <c r="G77" s="315" t="s">
        <v>462</v>
      </c>
      <c r="H77" s="98">
        <v>0.1</v>
      </c>
      <c r="I77" s="1738">
        <v>0.1</v>
      </c>
      <c r="J77" s="47">
        <v>0.1</v>
      </c>
      <c r="K77" s="3814"/>
      <c r="L77" s="3815"/>
      <c r="M77" s="3815"/>
      <c r="N77" s="3815"/>
      <c r="O77" s="3816"/>
      <c r="P77" s="58" t="s">
        <v>108</v>
      </c>
    </row>
    <row r="78" spans="1:15" ht="18" customHeight="1">
      <c r="A78" s="1960"/>
      <c r="B78" s="1911"/>
      <c r="C78" s="3726"/>
      <c r="D78" s="3518"/>
      <c r="E78" s="1907"/>
      <c r="F78" s="3756"/>
      <c r="G78" s="1237" t="s">
        <v>24</v>
      </c>
      <c r="H78" s="1238">
        <f>H77</f>
        <v>0.1</v>
      </c>
      <c r="I78" s="1238">
        <f>I77</f>
        <v>0.1</v>
      </c>
      <c r="J78" s="1238">
        <f>J77</f>
        <v>0.1</v>
      </c>
      <c r="K78" s="3722"/>
      <c r="L78" s="3723"/>
      <c r="M78" s="3723"/>
      <c r="N78" s="3723"/>
      <c r="O78" s="3724"/>
    </row>
    <row r="79" spans="1:16" ht="43.5" customHeight="1">
      <c r="A79" s="1960" t="s">
        <v>11</v>
      </c>
      <c r="B79" s="1911" t="s">
        <v>17</v>
      </c>
      <c r="C79" s="3726" t="s">
        <v>123</v>
      </c>
      <c r="D79" s="3516"/>
      <c r="E79" s="1907" t="s">
        <v>1140</v>
      </c>
      <c r="F79" s="3756"/>
      <c r="G79" s="315" t="s">
        <v>462</v>
      </c>
      <c r="H79" s="98">
        <v>0.3</v>
      </c>
      <c r="I79" s="1738">
        <v>0.3</v>
      </c>
      <c r="J79" s="47">
        <v>0.3</v>
      </c>
      <c r="K79" s="3814"/>
      <c r="L79" s="3815"/>
      <c r="M79" s="3815"/>
      <c r="N79" s="3815"/>
      <c r="O79" s="3816"/>
      <c r="P79" s="58" t="s">
        <v>108</v>
      </c>
    </row>
    <row r="80" spans="1:15" ht="18" customHeight="1">
      <c r="A80" s="1960"/>
      <c r="B80" s="1911"/>
      <c r="C80" s="3726"/>
      <c r="D80" s="3518"/>
      <c r="E80" s="1907"/>
      <c r="F80" s="3756"/>
      <c r="G80" s="1237" t="s">
        <v>24</v>
      </c>
      <c r="H80" s="1238">
        <f>H79</f>
        <v>0.3</v>
      </c>
      <c r="I80" s="1238">
        <f>I79</f>
        <v>0.3</v>
      </c>
      <c r="J80" s="1238">
        <f>J79</f>
        <v>0.3</v>
      </c>
      <c r="K80" s="3722"/>
      <c r="L80" s="3723"/>
      <c r="M80" s="3723"/>
      <c r="N80" s="3723"/>
      <c r="O80" s="3724"/>
    </row>
    <row r="81" spans="1:16" ht="43.5" customHeight="1">
      <c r="A81" s="1960" t="s">
        <v>11</v>
      </c>
      <c r="B81" s="1911" t="s">
        <v>17</v>
      </c>
      <c r="C81" s="3726" t="s">
        <v>490</v>
      </c>
      <c r="D81" s="3516"/>
      <c r="E81" s="1907" t="s">
        <v>1141</v>
      </c>
      <c r="F81" s="3755" t="s">
        <v>1280</v>
      </c>
      <c r="G81" s="315" t="s">
        <v>462</v>
      </c>
      <c r="H81" s="98">
        <v>17.6</v>
      </c>
      <c r="I81" s="1738">
        <v>13.6</v>
      </c>
      <c r="J81" s="47">
        <v>12.9</v>
      </c>
      <c r="K81" s="3814"/>
      <c r="L81" s="3815"/>
      <c r="M81" s="3815"/>
      <c r="N81" s="3815"/>
      <c r="O81" s="3816"/>
      <c r="P81" s="58" t="s">
        <v>108</v>
      </c>
    </row>
    <row r="82" spans="1:15" ht="18" customHeight="1">
      <c r="A82" s="1960"/>
      <c r="B82" s="1911"/>
      <c r="C82" s="3726"/>
      <c r="D82" s="3518"/>
      <c r="E82" s="1907"/>
      <c r="F82" s="3817"/>
      <c r="G82" s="1237" t="s">
        <v>24</v>
      </c>
      <c r="H82" s="1238">
        <f>H81</f>
        <v>17.6</v>
      </c>
      <c r="I82" s="1238">
        <f>I81</f>
        <v>13.6</v>
      </c>
      <c r="J82" s="1238">
        <f>J81</f>
        <v>12.9</v>
      </c>
      <c r="K82" s="3722"/>
      <c r="L82" s="3723"/>
      <c r="M82" s="3723"/>
      <c r="N82" s="3723"/>
      <c r="O82" s="3724"/>
    </row>
    <row r="83" spans="1:16" s="157" customFormat="1" ht="27.75" customHeight="1">
      <c r="A83" s="21" t="s">
        <v>11</v>
      </c>
      <c r="B83" s="22" t="s">
        <v>17</v>
      </c>
      <c r="C83" s="2824" t="s">
        <v>124</v>
      </c>
      <c r="D83" s="2825"/>
      <c r="E83" s="2825"/>
      <c r="F83" s="2825"/>
      <c r="G83" s="2826"/>
      <c r="H83" s="305">
        <f>SUM(H42+H44+H46+H48+H50+H52+H54+H56+H58+H60+H62+H64+H66+H68+H70+H72+H74+H76+H78+H80+H82)</f>
        <v>459.1</v>
      </c>
      <c r="I83" s="305">
        <f>SUM(I42+I44+I46+I48+I50+I52+I54+I56+I58+I60+I62+I64+I66+I68+I70+I72+I74+I76+I78+I80+I82)</f>
        <v>478.9000000000001</v>
      </c>
      <c r="J83" s="305">
        <f>SUM(J42+J44+J46+J48+J50+J52+J54+J56+J58+J60+J62+J64+J66+J68+J70+J72+J74+J76+J78+J80+J82)</f>
        <v>466.6</v>
      </c>
      <c r="K83" s="3802"/>
      <c r="L83" s="3803"/>
      <c r="M83" s="3803"/>
      <c r="N83" s="3803"/>
      <c r="O83" s="3804"/>
      <c r="P83" s="60"/>
    </row>
    <row r="84" spans="1:16" s="157" customFormat="1" ht="21" customHeight="1">
      <c r="A84" s="21" t="s">
        <v>11</v>
      </c>
      <c r="B84" s="22" t="s">
        <v>19</v>
      </c>
      <c r="C84" s="1862" t="s">
        <v>381</v>
      </c>
      <c r="D84" s="1863"/>
      <c r="E84" s="1863"/>
      <c r="F84" s="1863"/>
      <c r="G84" s="1863"/>
      <c r="H84" s="1863"/>
      <c r="I84" s="1863"/>
      <c r="J84" s="1863"/>
      <c r="K84" s="1863"/>
      <c r="L84" s="1863"/>
      <c r="M84" s="1863"/>
      <c r="N84" s="1863"/>
      <c r="O84" s="1864"/>
      <c r="P84" s="60"/>
    </row>
    <row r="85" spans="1:16" ht="48" customHeight="1">
      <c r="A85" s="1960" t="s">
        <v>11</v>
      </c>
      <c r="B85" s="1911" t="s">
        <v>19</v>
      </c>
      <c r="C85" s="3726" t="s">
        <v>19</v>
      </c>
      <c r="D85" s="3516"/>
      <c r="E85" s="3830" t="s">
        <v>1142</v>
      </c>
      <c r="F85" s="1909" t="s">
        <v>1281</v>
      </c>
      <c r="G85" s="258" t="s">
        <v>15</v>
      </c>
      <c r="H85" s="48">
        <v>60</v>
      </c>
      <c r="I85" s="1738">
        <v>60</v>
      </c>
      <c r="J85" s="306">
        <v>3</v>
      </c>
      <c r="K85" s="2919" t="s">
        <v>1143</v>
      </c>
      <c r="L85" s="3821">
        <v>5</v>
      </c>
      <c r="M85" s="3824">
        <v>0</v>
      </c>
      <c r="N85" s="2152" t="s">
        <v>1674</v>
      </c>
      <c r="O85" s="3852"/>
      <c r="P85" s="58" t="s">
        <v>41</v>
      </c>
    </row>
    <row r="86" spans="1:16" ht="78" customHeight="1">
      <c r="A86" s="1960"/>
      <c r="B86" s="1911"/>
      <c r="C86" s="3726"/>
      <c r="D86" s="3517"/>
      <c r="E86" s="3830"/>
      <c r="F86" s="1909"/>
      <c r="G86" s="312" t="s">
        <v>318</v>
      </c>
      <c r="H86" s="307">
        <v>20</v>
      </c>
      <c r="I86" s="1738">
        <v>20</v>
      </c>
      <c r="J86" s="198">
        <v>9.5</v>
      </c>
      <c r="K86" s="1917"/>
      <c r="L86" s="3822"/>
      <c r="M86" s="3825"/>
      <c r="N86" s="2153"/>
      <c r="O86" s="3853"/>
      <c r="P86" s="161" t="s">
        <v>126</v>
      </c>
    </row>
    <row r="87" spans="1:16" ht="90.75" customHeight="1">
      <c r="A87" s="1960"/>
      <c r="B87" s="1911"/>
      <c r="C87" s="3726"/>
      <c r="D87" s="3517"/>
      <c r="E87" s="3830"/>
      <c r="F87" s="1909"/>
      <c r="G87" s="312" t="s">
        <v>36</v>
      </c>
      <c r="H87" s="307">
        <v>150</v>
      </c>
      <c r="I87" s="1739">
        <v>150</v>
      </c>
      <c r="J87" s="198">
        <v>0</v>
      </c>
      <c r="K87" s="1918"/>
      <c r="L87" s="3823"/>
      <c r="M87" s="3826"/>
      <c r="N87" s="2154"/>
      <c r="O87" s="3854"/>
      <c r="P87" s="161"/>
    </row>
    <row r="88" spans="1:15" ht="29.25" customHeight="1">
      <c r="A88" s="1960"/>
      <c r="B88" s="1911"/>
      <c r="C88" s="3726"/>
      <c r="D88" s="3518"/>
      <c r="E88" s="3830"/>
      <c r="F88" s="1909"/>
      <c r="G88" s="1237" t="s">
        <v>24</v>
      </c>
      <c r="H88" s="1238">
        <f>H85+H86+H87</f>
        <v>230</v>
      </c>
      <c r="I88" s="1238">
        <f>I85+I86+I87</f>
        <v>230</v>
      </c>
      <c r="J88" s="1238">
        <f>J85+J86+J87</f>
        <v>12.5</v>
      </c>
      <c r="K88" s="2766"/>
      <c r="L88" s="2767"/>
      <c r="M88" s="2767"/>
      <c r="N88" s="2767"/>
      <c r="O88" s="2768"/>
    </row>
    <row r="89" spans="1:19" ht="39" customHeight="1">
      <c r="A89" s="1960" t="s">
        <v>11</v>
      </c>
      <c r="B89" s="1911" t="s">
        <v>19</v>
      </c>
      <c r="C89" s="3726" t="s">
        <v>20</v>
      </c>
      <c r="D89" s="3516"/>
      <c r="E89" s="3830" t="s">
        <v>1144</v>
      </c>
      <c r="F89" s="1909" t="s">
        <v>1282</v>
      </c>
      <c r="G89" s="312" t="s">
        <v>15</v>
      </c>
      <c r="H89" s="48">
        <v>158.2</v>
      </c>
      <c r="I89" s="1743">
        <v>40</v>
      </c>
      <c r="J89" s="306">
        <v>0</v>
      </c>
      <c r="K89" s="2919" t="s">
        <v>1145</v>
      </c>
      <c r="L89" s="3821">
        <v>1</v>
      </c>
      <c r="M89" s="3824">
        <v>0</v>
      </c>
      <c r="N89" s="2152" t="s">
        <v>1672</v>
      </c>
      <c r="O89" s="2056" t="s">
        <v>1673</v>
      </c>
      <c r="P89" s="58" t="s">
        <v>41</v>
      </c>
      <c r="S89" s="59">
        <v>0</v>
      </c>
    </row>
    <row r="90" spans="1:15" ht="39" customHeight="1">
      <c r="A90" s="1960"/>
      <c r="B90" s="1911"/>
      <c r="C90" s="3726"/>
      <c r="D90" s="3517"/>
      <c r="E90" s="3830"/>
      <c r="F90" s="1909"/>
      <c r="G90" s="312" t="s">
        <v>318</v>
      </c>
      <c r="H90" s="48">
        <v>101.8</v>
      </c>
      <c r="I90" s="1737">
        <v>60</v>
      </c>
      <c r="J90" s="306">
        <v>10.5</v>
      </c>
      <c r="K90" s="1917"/>
      <c r="L90" s="3822"/>
      <c r="M90" s="3825"/>
      <c r="N90" s="2153"/>
      <c r="O90" s="2057"/>
    </row>
    <row r="91" spans="1:15" ht="74.25" customHeight="1">
      <c r="A91" s="1960"/>
      <c r="B91" s="1911"/>
      <c r="C91" s="3726"/>
      <c r="D91" s="3517"/>
      <c r="E91" s="3830"/>
      <c r="F91" s="1909"/>
      <c r="G91" s="312" t="s">
        <v>36</v>
      </c>
      <c r="H91" s="48"/>
      <c r="I91" s="48"/>
      <c r="J91" s="306"/>
      <c r="K91" s="1918"/>
      <c r="L91" s="3823"/>
      <c r="M91" s="3826"/>
      <c r="N91" s="2154"/>
      <c r="O91" s="2058"/>
    </row>
    <row r="92" spans="1:15" ht="21" customHeight="1">
      <c r="A92" s="1960"/>
      <c r="B92" s="1911"/>
      <c r="C92" s="3726"/>
      <c r="D92" s="3518"/>
      <c r="E92" s="3830"/>
      <c r="F92" s="1909"/>
      <c r="G92" s="1237" t="s">
        <v>24</v>
      </c>
      <c r="H92" s="1238">
        <f>H89+H90</f>
        <v>260</v>
      </c>
      <c r="I92" s="1238">
        <f>I89+I90</f>
        <v>100</v>
      </c>
      <c r="J92" s="1238">
        <f>J89+J90</f>
        <v>10.5</v>
      </c>
      <c r="K92" s="2766"/>
      <c r="L92" s="2767"/>
      <c r="M92" s="2767"/>
      <c r="N92" s="2767"/>
      <c r="O92" s="2768"/>
    </row>
    <row r="93" spans="1:19" ht="83.25" customHeight="1">
      <c r="A93" s="1960" t="s">
        <v>11</v>
      </c>
      <c r="B93" s="1911" t="s">
        <v>19</v>
      </c>
      <c r="C93" s="3726" t="s">
        <v>22</v>
      </c>
      <c r="D93" s="3516"/>
      <c r="E93" s="3830" t="s">
        <v>1146</v>
      </c>
      <c r="F93" s="2823" t="s">
        <v>1283</v>
      </c>
      <c r="G93" s="312" t="s">
        <v>318</v>
      </c>
      <c r="H93" s="48">
        <v>40</v>
      </c>
      <c r="I93" s="1743">
        <v>40</v>
      </c>
      <c r="J93" s="306">
        <v>5.7</v>
      </c>
      <c r="K93" s="294" t="s">
        <v>1147</v>
      </c>
      <c r="L93" s="898">
        <v>1</v>
      </c>
      <c r="M93" s="1563">
        <v>1</v>
      </c>
      <c r="N93" s="1386" t="s">
        <v>1671</v>
      </c>
      <c r="O93" s="882"/>
      <c r="P93" s="58" t="s">
        <v>41</v>
      </c>
      <c r="S93" s="59">
        <v>0</v>
      </c>
    </row>
    <row r="94" spans="1:15" ht="21" customHeight="1">
      <c r="A94" s="1960"/>
      <c r="B94" s="1911"/>
      <c r="C94" s="3726"/>
      <c r="D94" s="3518"/>
      <c r="E94" s="3830"/>
      <c r="F94" s="2823"/>
      <c r="G94" s="1237" t="s">
        <v>24</v>
      </c>
      <c r="H94" s="1238">
        <f>H93</f>
        <v>40</v>
      </c>
      <c r="I94" s="1238">
        <f>I93</f>
        <v>40</v>
      </c>
      <c r="J94" s="1238">
        <f>J93</f>
        <v>5.7</v>
      </c>
      <c r="K94" s="2766"/>
      <c r="L94" s="2767"/>
      <c r="M94" s="2767"/>
      <c r="N94" s="2767"/>
      <c r="O94" s="2768"/>
    </row>
    <row r="95" spans="1:16" s="157" customFormat="1" ht="17.25" customHeight="1">
      <c r="A95" s="21" t="s">
        <v>11</v>
      </c>
      <c r="B95" s="22" t="s">
        <v>19</v>
      </c>
      <c r="C95" s="2824" t="s">
        <v>124</v>
      </c>
      <c r="D95" s="2825"/>
      <c r="E95" s="2825"/>
      <c r="F95" s="2825"/>
      <c r="G95" s="2826"/>
      <c r="H95" s="305">
        <f>SUM(H88+H92+H94)</f>
        <v>530</v>
      </c>
      <c r="I95" s="305">
        <f>SUM(I88+I92+I94)</f>
        <v>370</v>
      </c>
      <c r="J95" s="305">
        <f>SUM(J88+J92+J94)</f>
        <v>28.7</v>
      </c>
      <c r="K95" s="3802"/>
      <c r="L95" s="3803"/>
      <c r="M95" s="3803"/>
      <c r="N95" s="3803"/>
      <c r="O95" s="3804"/>
      <c r="P95" s="60"/>
    </row>
    <row r="96" spans="1:16" s="157" customFormat="1" ht="21" customHeight="1">
      <c r="A96" s="21" t="s">
        <v>11</v>
      </c>
      <c r="B96" s="22" t="s">
        <v>20</v>
      </c>
      <c r="C96" s="3827" t="s">
        <v>125</v>
      </c>
      <c r="D96" s="3828"/>
      <c r="E96" s="3828"/>
      <c r="F96" s="3828"/>
      <c r="G96" s="3828"/>
      <c r="H96" s="3828"/>
      <c r="I96" s="3828"/>
      <c r="J96" s="3829"/>
      <c r="K96" s="3818"/>
      <c r="L96" s="3819"/>
      <c r="M96" s="3819"/>
      <c r="N96" s="3819"/>
      <c r="O96" s="3820"/>
      <c r="P96" s="60"/>
    </row>
    <row r="97" spans="1:16" ht="77.25" customHeight="1">
      <c r="A97" s="1960" t="s">
        <v>11</v>
      </c>
      <c r="B97" s="1911" t="s">
        <v>20</v>
      </c>
      <c r="C97" s="3726" t="s">
        <v>30</v>
      </c>
      <c r="D97" s="3516"/>
      <c r="E97" s="1907" t="s">
        <v>1149</v>
      </c>
      <c r="F97" s="1909" t="s">
        <v>382</v>
      </c>
      <c r="G97" s="313" t="s">
        <v>15</v>
      </c>
      <c r="H97" s="48">
        <v>110</v>
      </c>
      <c r="I97" s="1737">
        <v>77</v>
      </c>
      <c r="J97" s="306">
        <v>50.2</v>
      </c>
      <c r="K97" s="68" t="s">
        <v>1148</v>
      </c>
      <c r="L97" s="249">
        <v>100</v>
      </c>
      <c r="M97" s="1564">
        <v>75</v>
      </c>
      <c r="N97" s="1400" t="s">
        <v>1663</v>
      </c>
      <c r="O97" s="758"/>
      <c r="P97" s="58" t="s">
        <v>41</v>
      </c>
    </row>
    <row r="98" spans="1:15" ht="19.5" customHeight="1">
      <c r="A98" s="1960"/>
      <c r="B98" s="1911"/>
      <c r="C98" s="3726"/>
      <c r="D98" s="3518"/>
      <c r="E98" s="1907"/>
      <c r="F98" s="1909"/>
      <c r="G98" s="314" t="s">
        <v>24</v>
      </c>
      <c r="H98" s="1238">
        <f>SUM(H97:H97)</f>
        <v>110</v>
      </c>
      <c r="I98" s="1238">
        <f>SUM(I97:I97)</f>
        <v>77</v>
      </c>
      <c r="J98" s="1238">
        <f>SUM(J97:J97)</f>
        <v>50.2</v>
      </c>
      <c r="K98" s="2766"/>
      <c r="L98" s="2767"/>
      <c r="M98" s="2767"/>
      <c r="N98" s="2767"/>
      <c r="O98" s="2768"/>
    </row>
    <row r="99" spans="1:16" s="157" customFormat="1" ht="18" customHeight="1">
      <c r="A99" s="21" t="s">
        <v>11</v>
      </c>
      <c r="B99" s="22" t="s">
        <v>20</v>
      </c>
      <c r="C99" s="2824" t="s">
        <v>124</v>
      </c>
      <c r="D99" s="2825"/>
      <c r="E99" s="2825"/>
      <c r="F99" s="2825"/>
      <c r="G99" s="2826"/>
      <c r="H99" s="54">
        <f>H98</f>
        <v>110</v>
      </c>
      <c r="I99" s="54">
        <f>I98</f>
        <v>77</v>
      </c>
      <c r="J99" s="54">
        <f>J98</f>
        <v>50.2</v>
      </c>
      <c r="K99" s="3802"/>
      <c r="L99" s="3803"/>
      <c r="M99" s="3803"/>
      <c r="N99" s="3803"/>
      <c r="O99" s="3804"/>
      <c r="P99" s="60"/>
    </row>
    <row r="100" spans="1:16" s="157" customFormat="1" ht="18.75" customHeight="1">
      <c r="A100" s="21" t="s">
        <v>11</v>
      </c>
      <c r="B100" s="3768" t="s">
        <v>60</v>
      </c>
      <c r="C100" s="3769"/>
      <c r="D100" s="3769"/>
      <c r="E100" s="3769"/>
      <c r="F100" s="3769"/>
      <c r="G100" s="3770"/>
      <c r="H100" s="150">
        <f>H99+H95+H83+H39</f>
        <v>6597</v>
      </c>
      <c r="I100" s="150">
        <f>I99+I95+I83+I39</f>
        <v>6495.299999999999</v>
      </c>
      <c r="J100" s="150">
        <f>J99+J95+J83+J39</f>
        <v>5819</v>
      </c>
      <c r="K100" s="3771"/>
      <c r="L100" s="3772"/>
      <c r="M100" s="3772"/>
      <c r="N100" s="3772"/>
      <c r="O100" s="3773"/>
      <c r="P100" s="60"/>
    </row>
    <row r="101" spans="1:16" s="157" customFormat="1" ht="18" customHeight="1">
      <c r="A101" s="21" t="s">
        <v>17</v>
      </c>
      <c r="B101" s="1836" t="s">
        <v>127</v>
      </c>
      <c r="C101" s="1837"/>
      <c r="D101" s="1837"/>
      <c r="E101" s="1837"/>
      <c r="F101" s="1837"/>
      <c r="G101" s="1837"/>
      <c r="H101" s="1837"/>
      <c r="I101" s="1837"/>
      <c r="J101" s="1837"/>
      <c r="K101" s="1837"/>
      <c r="L101" s="1837"/>
      <c r="M101" s="1837"/>
      <c r="N101" s="1837"/>
      <c r="O101" s="1838"/>
      <c r="P101" s="60"/>
    </row>
    <row r="102" spans="1:16" s="157" customFormat="1" ht="19.5" customHeight="1">
      <c r="A102" s="21" t="s">
        <v>17</v>
      </c>
      <c r="B102" s="22" t="s">
        <v>11</v>
      </c>
      <c r="C102" s="1833" t="s">
        <v>128</v>
      </c>
      <c r="D102" s="1834"/>
      <c r="E102" s="1834"/>
      <c r="F102" s="1834"/>
      <c r="G102" s="1834"/>
      <c r="H102" s="1834"/>
      <c r="I102" s="1834"/>
      <c r="J102" s="1834"/>
      <c r="K102" s="1834"/>
      <c r="L102" s="1834"/>
      <c r="M102" s="1834"/>
      <c r="N102" s="1834"/>
      <c r="O102" s="1835"/>
      <c r="P102" s="60"/>
    </row>
    <row r="103" spans="1:15" ht="172.5" customHeight="1">
      <c r="A103" s="1960" t="s">
        <v>17</v>
      </c>
      <c r="B103" s="1911" t="s">
        <v>11</v>
      </c>
      <c r="C103" s="3726" t="s">
        <v>11</v>
      </c>
      <c r="D103" s="3516"/>
      <c r="E103" s="3725" t="s">
        <v>129</v>
      </c>
      <c r="F103" s="3670" t="s">
        <v>1284</v>
      </c>
      <c r="G103" s="313" t="s">
        <v>15</v>
      </c>
      <c r="H103" s="48">
        <v>70</v>
      </c>
      <c r="I103" s="1737">
        <v>70</v>
      </c>
      <c r="J103" s="48">
        <v>64.4</v>
      </c>
      <c r="K103" s="216" t="s">
        <v>491</v>
      </c>
      <c r="L103" s="634">
        <v>14</v>
      </c>
      <c r="M103" s="1559">
        <v>10</v>
      </c>
      <c r="N103" s="3598" t="s">
        <v>1653</v>
      </c>
      <c r="O103" s="2100" t="s">
        <v>1654</v>
      </c>
    </row>
    <row r="104" spans="1:15" ht="116.25" customHeight="1">
      <c r="A104" s="1960"/>
      <c r="B104" s="1911"/>
      <c r="C104" s="3726"/>
      <c r="D104" s="3517"/>
      <c r="E104" s="3725"/>
      <c r="F104" s="3670"/>
      <c r="G104" s="1233" t="s">
        <v>318</v>
      </c>
      <c r="H104" s="48"/>
      <c r="I104" s="1737">
        <v>0.8</v>
      </c>
      <c r="J104" s="48">
        <v>0.8</v>
      </c>
      <c r="K104" s="216" t="s">
        <v>1174</v>
      </c>
      <c r="L104" s="634">
        <v>1</v>
      </c>
      <c r="M104" s="1388">
        <v>1</v>
      </c>
      <c r="N104" s="3599"/>
      <c r="O104" s="2102"/>
    </row>
    <row r="105" spans="1:15" ht="27" customHeight="1">
      <c r="A105" s="1960"/>
      <c r="B105" s="1911"/>
      <c r="C105" s="3726"/>
      <c r="D105" s="3518"/>
      <c r="E105" s="3725"/>
      <c r="F105" s="3670"/>
      <c r="G105" s="1237" t="s">
        <v>24</v>
      </c>
      <c r="H105" s="1238">
        <f>H103+H104</f>
        <v>70</v>
      </c>
      <c r="I105" s="1238">
        <f>I103+I104</f>
        <v>70.8</v>
      </c>
      <c r="J105" s="1238">
        <f>J103+J104</f>
        <v>65.2</v>
      </c>
      <c r="K105" s="2773"/>
      <c r="L105" s="2774"/>
      <c r="M105" s="2774"/>
      <c r="N105" s="2774"/>
      <c r="O105" s="2775"/>
    </row>
    <row r="106" spans="1:15" ht="78" customHeight="1">
      <c r="A106" s="1960" t="s">
        <v>17</v>
      </c>
      <c r="B106" s="1911" t="s">
        <v>11</v>
      </c>
      <c r="C106" s="3726" t="s">
        <v>17</v>
      </c>
      <c r="D106" s="3516"/>
      <c r="E106" s="3725" t="s">
        <v>1150</v>
      </c>
      <c r="F106" s="3670" t="s">
        <v>1285</v>
      </c>
      <c r="G106" s="312" t="s">
        <v>15</v>
      </c>
      <c r="H106" s="48">
        <v>205.1</v>
      </c>
      <c r="I106" s="1737">
        <v>205.1</v>
      </c>
      <c r="J106" s="48">
        <v>0</v>
      </c>
      <c r="K106" s="2100" t="s">
        <v>495</v>
      </c>
      <c r="L106" s="2882">
        <v>1</v>
      </c>
      <c r="M106" s="3844">
        <v>0</v>
      </c>
      <c r="N106" s="2056" t="s">
        <v>1661</v>
      </c>
      <c r="O106" s="2056" t="s">
        <v>1662</v>
      </c>
    </row>
    <row r="107" spans="1:15" ht="56.25" customHeight="1">
      <c r="A107" s="1960"/>
      <c r="B107" s="1911"/>
      <c r="C107" s="3726"/>
      <c r="D107" s="3517"/>
      <c r="E107" s="3725"/>
      <c r="F107" s="3670"/>
      <c r="G107" s="312" t="s">
        <v>318</v>
      </c>
      <c r="H107" s="48">
        <v>126</v>
      </c>
      <c r="I107" s="1737">
        <v>126</v>
      </c>
      <c r="J107" s="48">
        <v>11.8</v>
      </c>
      <c r="K107" s="2102"/>
      <c r="L107" s="2884"/>
      <c r="M107" s="3845"/>
      <c r="N107" s="2058"/>
      <c r="O107" s="2058"/>
    </row>
    <row r="108" spans="1:15" ht="27" customHeight="1">
      <c r="A108" s="1960"/>
      <c r="B108" s="1911"/>
      <c r="C108" s="3726"/>
      <c r="D108" s="3518"/>
      <c r="E108" s="3725"/>
      <c r="F108" s="3670"/>
      <c r="G108" s="1237" t="s">
        <v>24</v>
      </c>
      <c r="H108" s="1238">
        <f>H106+H107</f>
        <v>331.1</v>
      </c>
      <c r="I108" s="1238">
        <f>I106+I107</f>
        <v>331.1</v>
      </c>
      <c r="J108" s="1238">
        <f>J106+J107</f>
        <v>11.8</v>
      </c>
      <c r="K108" s="2773"/>
      <c r="L108" s="2774"/>
      <c r="M108" s="2774"/>
      <c r="N108" s="2774"/>
      <c r="O108" s="2775"/>
    </row>
    <row r="109" spans="1:16" s="157" customFormat="1" ht="18.75" customHeight="1">
      <c r="A109" s="21" t="s">
        <v>17</v>
      </c>
      <c r="B109" s="22" t="s">
        <v>11</v>
      </c>
      <c r="C109" s="2835" t="s">
        <v>46</v>
      </c>
      <c r="D109" s="2835"/>
      <c r="E109" s="2835"/>
      <c r="F109" s="2835"/>
      <c r="G109" s="2835"/>
      <c r="H109" s="54">
        <f>SUM(H105+H108)</f>
        <v>401.1</v>
      </c>
      <c r="I109" s="54">
        <f>SUM(I105+I108)</f>
        <v>401.90000000000003</v>
      </c>
      <c r="J109" s="54">
        <f>SUM(J105+J108)</f>
        <v>77</v>
      </c>
      <c r="K109" s="2831"/>
      <c r="L109" s="2831"/>
      <c r="M109" s="2831"/>
      <c r="N109" s="2831"/>
      <c r="O109" s="2831"/>
      <c r="P109" s="60"/>
    </row>
    <row r="110" spans="1:16" s="157" customFormat="1" ht="19.5" customHeight="1">
      <c r="A110" s="21" t="s">
        <v>17</v>
      </c>
      <c r="B110" s="22" t="s">
        <v>17</v>
      </c>
      <c r="C110" s="308" t="s">
        <v>130</v>
      </c>
      <c r="D110" s="308"/>
      <c r="E110" s="308"/>
      <c r="F110" s="308"/>
      <c r="G110" s="308"/>
      <c r="H110" s="308"/>
      <c r="I110" s="308"/>
      <c r="J110" s="308"/>
      <c r="K110" s="3818" t="s">
        <v>131</v>
      </c>
      <c r="L110" s="3819"/>
      <c r="M110" s="3819"/>
      <c r="N110" s="3819"/>
      <c r="O110" s="3820"/>
      <c r="P110" s="60"/>
    </row>
    <row r="111" spans="1:16" ht="30">
      <c r="A111" s="1960" t="s">
        <v>17</v>
      </c>
      <c r="B111" s="1911" t="s">
        <v>17</v>
      </c>
      <c r="C111" s="3726" t="s">
        <v>30</v>
      </c>
      <c r="D111" s="3516"/>
      <c r="E111" s="3725" t="s">
        <v>1175</v>
      </c>
      <c r="F111" s="3670" t="s">
        <v>1286</v>
      </c>
      <c r="G111" s="3765" t="s">
        <v>493</v>
      </c>
      <c r="H111" s="2792"/>
      <c r="I111" s="3774">
        <v>72.8</v>
      </c>
      <c r="J111" s="2792">
        <v>71.3</v>
      </c>
      <c r="K111" s="1234" t="s">
        <v>1176</v>
      </c>
      <c r="L111" s="1399" t="s">
        <v>74</v>
      </c>
      <c r="M111" s="1483">
        <v>14</v>
      </c>
      <c r="N111" s="3732" t="s">
        <v>1656</v>
      </c>
      <c r="O111" s="2025" t="s">
        <v>1657</v>
      </c>
      <c r="P111" s="58" t="s">
        <v>41</v>
      </c>
    </row>
    <row r="112" spans="1:15" ht="30">
      <c r="A112" s="1960"/>
      <c r="B112" s="1911"/>
      <c r="C112" s="3726"/>
      <c r="D112" s="3517"/>
      <c r="E112" s="3725"/>
      <c r="F112" s="3670"/>
      <c r="G112" s="3766"/>
      <c r="H112" s="2793"/>
      <c r="I112" s="3775"/>
      <c r="J112" s="2793"/>
      <c r="K112" s="1235" t="s">
        <v>1177</v>
      </c>
      <c r="L112" s="1399">
        <v>5</v>
      </c>
      <c r="M112" s="1483">
        <v>11</v>
      </c>
      <c r="N112" s="3733"/>
      <c r="O112" s="3734"/>
    </row>
    <row r="113" spans="1:15" ht="15.75">
      <c r="A113" s="1960"/>
      <c r="B113" s="1911"/>
      <c r="C113" s="3726"/>
      <c r="D113" s="3517"/>
      <c r="E113" s="3725"/>
      <c r="F113" s="3670"/>
      <c r="G113" s="3766"/>
      <c r="H113" s="2793"/>
      <c r="I113" s="3775"/>
      <c r="J113" s="2793"/>
      <c r="K113" s="1235" t="s">
        <v>1178</v>
      </c>
      <c r="L113" s="1236">
        <v>8</v>
      </c>
      <c r="M113" s="1565">
        <v>8</v>
      </c>
      <c r="N113" s="3733"/>
      <c r="O113" s="3734"/>
    </row>
    <row r="114" spans="1:15" ht="15.75">
      <c r="A114" s="1960"/>
      <c r="B114" s="1911"/>
      <c r="C114" s="3726"/>
      <c r="D114" s="3517"/>
      <c r="E114" s="3725"/>
      <c r="F114" s="3670"/>
      <c r="G114" s="3766"/>
      <c r="H114" s="2793"/>
      <c r="I114" s="3775"/>
      <c r="J114" s="2793"/>
      <c r="K114" s="1235" t="s">
        <v>1179</v>
      </c>
      <c r="L114" s="1236">
        <v>60</v>
      </c>
      <c r="M114" s="1566">
        <v>228</v>
      </c>
      <c r="N114" s="3733"/>
      <c r="O114" s="3734"/>
    </row>
    <row r="115" spans="1:15" ht="50.25" customHeight="1">
      <c r="A115" s="1960"/>
      <c r="B115" s="1911"/>
      <c r="C115" s="3726"/>
      <c r="D115" s="3517"/>
      <c r="E115" s="3725"/>
      <c r="F115" s="3670"/>
      <c r="G115" s="3767"/>
      <c r="H115" s="2794"/>
      <c r="I115" s="3696"/>
      <c r="J115" s="2794"/>
      <c r="K115" s="1235" t="s">
        <v>1180</v>
      </c>
      <c r="L115" s="1399">
        <v>140</v>
      </c>
      <c r="M115" s="1565">
        <v>188</v>
      </c>
      <c r="N115" s="3733"/>
      <c r="O115" s="3735"/>
    </row>
    <row r="116" spans="1:15" ht="30" customHeight="1">
      <c r="A116" s="1960"/>
      <c r="B116" s="1911"/>
      <c r="C116" s="3726"/>
      <c r="D116" s="3518"/>
      <c r="E116" s="3725"/>
      <c r="F116" s="3670"/>
      <c r="G116" s="1237" t="s">
        <v>24</v>
      </c>
      <c r="H116" s="1238">
        <f>H111</f>
        <v>0</v>
      </c>
      <c r="I116" s="1238">
        <f>I111</f>
        <v>72.8</v>
      </c>
      <c r="J116" s="1238">
        <f>J111</f>
        <v>71.3</v>
      </c>
      <c r="K116" s="2773"/>
      <c r="L116" s="2774"/>
      <c r="M116" s="2774"/>
      <c r="N116" s="2774"/>
      <c r="O116" s="2775"/>
    </row>
    <row r="117" spans="1:16" ht="31.5">
      <c r="A117" s="1960" t="s">
        <v>17</v>
      </c>
      <c r="B117" s="1911" t="s">
        <v>17</v>
      </c>
      <c r="C117" s="3726" t="s">
        <v>20</v>
      </c>
      <c r="D117" s="3516"/>
      <c r="E117" s="3725" t="s">
        <v>1151</v>
      </c>
      <c r="F117" s="3670" t="s">
        <v>1286</v>
      </c>
      <c r="G117" s="3765" t="s">
        <v>15</v>
      </c>
      <c r="H117" s="2792">
        <v>26.5</v>
      </c>
      <c r="I117" s="3774">
        <v>26.5</v>
      </c>
      <c r="J117" s="2792">
        <v>25.7</v>
      </c>
      <c r="K117" s="1187" t="s">
        <v>1152</v>
      </c>
      <c r="L117" s="1188" t="s">
        <v>1154</v>
      </c>
      <c r="M117" s="1564" t="s">
        <v>1658</v>
      </c>
      <c r="N117" s="3736" t="s">
        <v>1659</v>
      </c>
      <c r="O117" s="2892" t="s">
        <v>1660</v>
      </c>
      <c r="P117" s="58" t="s">
        <v>41</v>
      </c>
    </row>
    <row r="118" spans="1:15" ht="22.5" customHeight="1">
      <c r="A118" s="1960"/>
      <c r="B118" s="1911"/>
      <c r="C118" s="3726"/>
      <c r="D118" s="3517"/>
      <c r="E118" s="3725"/>
      <c r="F118" s="3670"/>
      <c r="G118" s="3767"/>
      <c r="H118" s="2794"/>
      <c r="I118" s="3696"/>
      <c r="J118" s="2794"/>
      <c r="K118" s="3739" t="s">
        <v>1153</v>
      </c>
      <c r="L118" s="3740">
        <v>8</v>
      </c>
      <c r="M118" s="3741">
        <v>6</v>
      </c>
      <c r="N118" s="3737"/>
      <c r="O118" s="2898"/>
    </row>
    <row r="119" spans="1:15" ht="46.5" customHeight="1">
      <c r="A119" s="1960"/>
      <c r="B119" s="1911"/>
      <c r="C119" s="3726"/>
      <c r="D119" s="3517"/>
      <c r="E119" s="3725"/>
      <c r="F119" s="3670"/>
      <c r="G119" s="1424" t="s">
        <v>318</v>
      </c>
      <c r="H119" s="351"/>
      <c r="I119" s="1742">
        <v>10</v>
      </c>
      <c r="J119" s="351">
        <v>10</v>
      </c>
      <c r="K119" s="3739"/>
      <c r="L119" s="3740"/>
      <c r="M119" s="3742"/>
      <c r="N119" s="3738"/>
      <c r="O119" s="2893"/>
    </row>
    <row r="120" spans="1:15" ht="30" customHeight="1">
      <c r="A120" s="1960"/>
      <c r="B120" s="1911"/>
      <c r="C120" s="3726"/>
      <c r="D120" s="3518"/>
      <c r="E120" s="3725"/>
      <c r="F120" s="3670"/>
      <c r="G120" s="1237" t="s">
        <v>24</v>
      </c>
      <c r="H120" s="1238">
        <f>H117+H119</f>
        <v>26.5</v>
      </c>
      <c r="I120" s="1238">
        <f>I117+I119</f>
        <v>36.5</v>
      </c>
      <c r="J120" s="1238">
        <f>J117+J119</f>
        <v>35.7</v>
      </c>
      <c r="K120" s="2773"/>
      <c r="L120" s="2774"/>
      <c r="M120" s="2774"/>
      <c r="N120" s="2774"/>
      <c r="O120" s="2775"/>
    </row>
    <row r="121" spans="1:16" ht="60" customHeight="1">
      <c r="A121" s="1960" t="s">
        <v>17</v>
      </c>
      <c r="B121" s="1911" t="s">
        <v>17</v>
      </c>
      <c r="C121" s="3726" t="s">
        <v>22</v>
      </c>
      <c r="D121" s="3516"/>
      <c r="E121" s="3725" t="s">
        <v>383</v>
      </c>
      <c r="F121" s="3588" t="s">
        <v>1287</v>
      </c>
      <c r="G121" s="313" t="s">
        <v>15</v>
      </c>
      <c r="H121" s="35">
        <v>15</v>
      </c>
      <c r="I121" s="1737">
        <v>15</v>
      </c>
      <c r="J121" s="49">
        <v>0</v>
      </c>
      <c r="K121" s="68" t="s">
        <v>1713</v>
      </c>
      <c r="L121" s="634">
        <v>4</v>
      </c>
      <c r="M121" s="1483">
        <v>7</v>
      </c>
      <c r="N121" s="242" t="s">
        <v>1714</v>
      </c>
      <c r="O121" s="666"/>
      <c r="P121" s="58" t="s">
        <v>41</v>
      </c>
    </row>
    <row r="122" spans="1:15" ht="30" customHeight="1">
      <c r="A122" s="1960"/>
      <c r="B122" s="1911"/>
      <c r="C122" s="3726"/>
      <c r="D122" s="3518"/>
      <c r="E122" s="3725"/>
      <c r="F122" s="3588"/>
      <c r="G122" s="1237" t="s">
        <v>24</v>
      </c>
      <c r="H122" s="1238">
        <f>H121</f>
        <v>15</v>
      </c>
      <c r="I122" s="1238">
        <f>I121</f>
        <v>15</v>
      </c>
      <c r="J122" s="1238">
        <f>J121</f>
        <v>0</v>
      </c>
      <c r="K122" s="2773"/>
      <c r="L122" s="2774"/>
      <c r="M122" s="2774"/>
      <c r="N122" s="2774"/>
      <c r="O122" s="2775"/>
    </row>
    <row r="123" spans="1:16" s="157" customFormat="1" ht="18.75" customHeight="1">
      <c r="A123" s="21" t="s">
        <v>17</v>
      </c>
      <c r="B123" s="22" t="s">
        <v>17</v>
      </c>
      <c r="C123" s="2824" t="s">
        <v>124</v>
      </c>
      <c r="D123" s="2825"/>
      <c r="E123" s="2825"/>
      <c r="F123" s="2825"/>
      <c r="G123" s="2826"/>
      <c r="H123" s="54">
        <f>H116+H120+H122</f>
        <v>41.5</v>
      </c>
      <c r="I123" s="54">
        <f>I116+I120+I122</f>
        <v>124.3</v>
      </c>
      <c r="J123" s="54">
        <f>J116+J120+J122</f>
        <v>107</v>
      </c>
      <c r="K123" s="3802"/>
      <c r="L123" s="3803"/>
      <c r="M123" s="3803"/>
      <c r="N123" s="3803"/>
      <c r="O123" s="3804"/>
      <c r="P123" s="60"/>
    </row>
    <row r="124" spans="1:16" s="157" customFormat="1" ht="18.75" customHeight="1">
      <c r="A124" s="21" t="s">
        <v>17</v>
      </c>
      <c r="B124" s="3768" t="s">
        <v>132</v>
      </c>
      <c r="C124" s="3769"/>
      <c r="D124" s="3769"/>
      <c r="E124" s="3769"/>
      <c r="F124" s="3769"/>
      <c r="G124" s="3770"/>
      <c r="H124" s="150">
        <f>SUM(H109+H123)</f>
        <v>442.6</v>
      </c>
      <c r="I124" s="150">
        <f>SUM(I109+I123)</f>
        <v>526.2</v>
      </c>
      <c r="J124" s="150">
        <f>SUM(J109+J123)</f>
        <v>184</v>
      </c>
      <c r="K124" s="3771"/>
      <c r="L124" s="3772"/>
      <c r="M124" s="3772"/>
      <c r="N124" s="3772"/>
      <c r="O124" s="3773"/>
      <c r="P124" s="60"/>
    </row>
    <row r="125" spans="1:16" s="157" customFormat="1" ht="18.75" customHeight="1">
      <c r="A125" s="21" t="s">
        <v>30</v>
      </c>
      <c r="B125" s="3728" t="s">
        <v>133</v>
      </c>
      <c r="C125" s="3729"/>
      <c r="D125" s="3729"/>
      <c r="E125" s="3729"/>
      <c r="F125" s="3729"/>
      <c r="G125" s="3729"/>
      <c r="H125" s="3729"/>
      <c r="I125" s="3729"/>
      <c r="J125" s="3729"/>
      <c r="K125" s="3729"/>
      <c r="L125" s="3729"/>
      <c r="M125" s="3729"/>
      <c r="N125" s="3729"/>
      <c r="O125" s="3730"/>
      <c r="P125" s="60"/>
    </row>
    <row r="126" spans="1:16" s="157" customFormat="1" ht="19.5" customHeight="1">
      <c r="A126" s="21" t="s">
        <v>30</v>
      </c>
      <c r="B126" s="22" t="s">
        <v>11</v>
      </c>
      <c r="C126" s="3731" t="s">
        <v>134</v>
      </c>
      <c r="D126" s="3731"/>
      <c r="E126" s="3731"/>
      <c r="F126" s="3731"/>
      <c r="G126" s="3731"/>
      <c r="H126" s="3731"/>
      <c r="I126" s="3731"/>
      <c r="J126" s="3731"/>
      <c r="K126" s="308"/>
      <c r="L126" s="292"/>
      <c r="M126" s="292"/>
      <c r="N126" s="292"/>
      <c r="O126" s="308"/>
      <c r="P126" s="60"/>
    </row>
    <row r="127" spans="1:19" ht="85.5" customHeight="1">
      <c r="A127" s="1878" t="s">
        <v>30</v>
      </c>
      <c r="B127" s="1876" t="s">
        <v>11</v>
      </c>
      <c r="C127" s="3809" t="s">
        <v>11</v>
      </c>
      <c r="D127" s="290"/>
      <c r="E127" s="246" t="s">
        <v>1155</v>
      </c>
      <c r="F127" s="3755" t="s">
        <v>1288</v>
      </c>
      <c r="G127" s="3831"/>
      <c r="H127" s="3832"/>
      <c r="I127" s="3832"/>
      <c r="J127" s="3833"/>
      <c r="K127" s="257" t="s">
        <v>135</v>
      </c>
      <c r="L127" s="99">
        <v>100</v>
      </c>
      <c r="M127" s="1483">
        <v>100</v>
      </c>
      <c r="N127" s="249"/>
      <c r="O127" s="101"/>
      <c r="P127" s="162" t="s">
        <v>89</v>
      </c>
      <c r="Q127" s="163"/>
      <c r="R127" s="163"/>
      <c r="S127" s="338"/>
    </row>
    <row r="128" spans="1:19" ht="28.5" customHeight="1">
      <c r="A128" s="1910"/>
      <c r="B128" s="1951"/>
      <c r="C128" s="3837"/>
      <c r="D128" s="309" t="s">
        <v>11</v>
      </c>
      <c r="E128" s="246" t="s">
        <v>137</v>
      </c>
      <c r="F128" s="3756"/>
      <c r="G128" s="317" t="s">
        <v>15</v>
      </c>
      <c r="H128" s="247">
        <v>74.7</v>
      </c>
      <c r="I128" s="1741">
        <v>74.7</v>
      </c>
      <c r="J128" s="247">
        <v>52.6</v>
      </c>
      <c r="K128" s="339"/>
      <c r="L128" s="340"/>
      <c r="M128" s="340"/>
      <c r="N128" s="340"/>
      <c r="O128" s="341"/>
      <c r="P128" s="162" t="s">
        <v>89</v>
      </c>
      <c r="Q128" s="163"/>
      <c r="R128" s="163"/>
      <c r="S128" s="338"/>
    </row>
    <row r="129" spans="1:16" ht="33" customHeight="1">
      <c r="A129" s="1910"/>
      <c r="B129" s="1951"/>
      <c r="C129" s="3837"/>
      <c r="D129" s="309" t="s">
        <v>17</v>
      </c>
      <c r="E129" s="246" t="s">
        <v>136</v>
      </c>
      <c r="F129" s="3817"/>
      <c r="G129" s="1189" t="s">
        <v>318</v>
      </c>
      <c r="H129" s="247">
        <v>2500.7</v>
      </c>
      <c r="I129" s="1741">
        <v>2500.7</v>
      </c>
      <c r="J129" s="247">
        <v>2498.7</v>
      </c>
      <c r="K129" s="345"/>
      <c r="L129" s="346"/>
      <c r="M129" s="346"/>
      <c r="N129" s="346"/>
      <c r="O129" s="347"/>
      <c r="P129" s="58" t="s">
        <v>126</v>
      </c>
    </row>
    <row r="130" spans="1:15" ht="28.5" customHeight="1">
      <c r="A130" s="1879"/>
      <c r="B130" s="1877"/>
      <c r="C130" s="3810"/>
      <c r="D130" s="3834"/>
      <c r="E130" s="3835"/>
      <c r="F130" s="3836"/>
      <c r="G130" s="314" t="s">
        <v>24</v>
      </c>
      <c r="H130" s="303">
        <f>SUM(H128:H129)</f>
        <v>2575.3999999999996</v>
      </c>
      <c r="I130" s="303">
        <f>SUM(I128:I129)</f>
        <v>2575.3999999999996</v>
      </c>
      <c r="J130" s="303">
        <f>SUM(J128:J129)</f>
        <v>2551.2999999999997</v>
      </c>
      <c r="K130" s="342"/>
      <c r="L130" s="343"/>
      <c r="M130" s="343"/>
      <c r="N130" s="343"/>
      <c r="O130" s="344"/>
    </row>
    <row r="131" spans="1:16" ht="42.75" customHeight="1">
      <c r="A131" s="1960" t="s">
        <v>30</v>
      </c>
      <c r="B131" s="1911" t="s">
        <v>11</v>
      </c>
      <c r="C131" s="3726" t="s">
        <v>17</v>
      </c>
      <c r="D131" s="3516"/>
      <c r="E131" s="3727" t="s">
        <v>385</v>
      </c>
      <c r="F131" s="3588" t="s">
        <v>1289</v>
      </c>
      <c r="G131" s="313" t="s">
        <v>15</v>
      </c>
      <c r="H131" s="35">
        <v>215</v>
      </c>
      <c r="I131" s="1741">
        <v>215</v>
      </c>
      <c r="J131" s="49">
        <v>215</v>
      </c>
      <c r="K131" s="3855" t="s">
        <v>138</v>
      </c>
      <c r="L131" s="2882">
        <v>100</v>
      </c>
      <c r="M131" s="3857">
        <v>100</v>
      </c>
      <c r="N131" s="3821"/>
      <c r="O131" s="2784"/>
      <c r="P131" s="161" t="s">
        <v>108</v>
      </c>
    </row>
    <row r="132" spans="1:16" ht="42.75" customHeight="1">
      <c r="A132" s="1960"/>
      <c r="B132" s="1911"/>
      <c r="C132" s="3726"/>
      <c r="D132" s="3517"/>
      <c r="E132" s="3727"/>
      <c r="F132" s="3588"/>
      <c r="G132" s="315" t="s">
        <v>318</v>
      </c>
      <c r="H132" s="35">
        <v>17.9</v>
      </c>
      <c r="I132" s="1741">
        <v>17.9</v>
      </c>
      <c r="J132" s="49">
        <v>17.9</v>
      </c>
      <c r="K132" s="3856"/>
      <c r="L132" s="2884"/>
      <c r="M132" s="3858"/>
      <c r="N132" s="3823"/>
      <c r="O132" s="2786"/>
      <c r="P132" s="161"/>
    </row>
    <row r="133" spans="1:15" ht="21" customHeight="1">
      <c r="A133" s="1960"/>
      <c r="B133" s="1911"/>
      <c r="C133" s="3726"/>
      <c r="D133" s="3518"/>
      <c r="E133" s="3727"/>
      <c r="F133" s="3588"/>
      <c r="G133" s="314" t="s">
        <v>24</v>
      </c>
      <c r="H133" s="303">
        <f>H131+H132</f>
        <v>232.9</v>
      </c>
      <c r="I133" s="303">
        <f>I131+I132</f>
        <v>232.9</v>
      </c>
      <c r="J133" s="303">
        <f>J131+J132</f>
        <v>232.9</v>
      </c>
      <c r="K133" s="3722"/>
      <c r="L133" s="3723"/>
      <c r="M133" s="3723"/>
      <c r="N133" s="3723"/>
      <c r="O133" s="3724"/>
    </row>
    <row r="134" spans="1:16" ht="116.25" customHeight="1">
      <c r="A134" s="1960" t="s">
        <v>30</v>
      </c>
      <c r="B134" s="1911" t="s">
        <v>11</v>
      </c>
      <c r="C134" s="3726" t="s">
        <v>30</v>
      </c>
      <c r="D134" s="3516"/>
      <c r="E134" s="3727" t="s">
        <v>139</v>
      </c>
      <c r="F134" s="3670" t="s">
        <v>472</v>
      </c>
      <c r="G134" s="313" t="s">
        <v>15</v>
      </c>
      <c r="H134" s="48">
        <v>17</v>
      </c>
      <c r="I134" s="1740">
        <v>17</v>
      </c>
      <c r="J134" s="49">
        <v>15.1</v>
      </c>
      <c r="K134" s="68" t="s">
        <v>492</v>
      </c>
      <c r="L134" s="99">
        <v>100</v>
      </c>
      <c r="M134" s="1564">
        <v>87</v>
      </c>
      <c r="N134" s="242" t="s">
        <v>1649</v>
      </c>
      <c r="O134" s="63" t="s">
        <v>1650</v>
      </c>
      <c r="P134" s="161" t="s">
        <v>108</v>
      </c>
    </row>
    <row r="135" spans="1:15" ht="36.75" customHeight="1">
      <c r="A135" s="1960"/>
      <c r="B135" s="1911"/>
      <c r="C135" s="3726"/>
      <c r="D135" s="3518"/>
      <c r="E135" s="3727"/>
      <c r="F135" s="3670"/>
      <c r="G135" s="314" t="s">
        <v>24</v>
      </c>
      <c r="H135" s="303">
        <f>H134</f>
        <v>17</v>
      </c>
      <c r="I135" s="303">
        <f>I134</f>
        <v>17</v>
      </c>
      <c r="J135" s="303">
        <f>J134</f>
        <v>15.1</v>
      </c>
      <c r="K135" s="3722"/>
      <c r="L135" s="3723"/>
      <c r="M135" s="3723"/>
      <c r="N135" s="3723"/>
      <c r="O135" s="3724"/>
    </row>
    <row r="136" spans="1:16" ht="94.5" customHeight="1">
      <c r="A136" s="1960" t="s">
        <v>30</v>
      </c>
      <c r="B136" s="1911" t="s">
        <v>11</v>
      </c>
      <c r="C136" s="3726" t="s">
        <v>19</v>
      </c>
      <c r="D136" s="3516"/>
      <c r="E136" s="3727" t="s">
        <v>1156</v>
      </c>
      <c r="F136" s="3670" t="s">
        <v>1290</v>
      </c>
      <c r="G136" s="313" t="s">
        <v>15</v>
      </c>
      <c r="H136" s="35">
        <v>800</v>
      </c>
      <c r="I136" s="1738">
        <v>800</v>
      </c>
      <c r="J136" s="49">
        <v>684.3</v>
      </c>
      <c r="K136" s="68" t="s">
        <v>138</v>
      </c>
      <c r="L136" s="99">
        <v>100</v>
      </c>
      <c r="M136" s="1483">
        <v>100</v>
      </c>
      <c r="N136" s="249"/>
      <c r="O136" s="366" t="s">
        <v>1651</v>
      </c>
      <c r="P136" s="58" t="s">
        <v>77</v>
      </c>
    </row>
    <row r="137" spans="1:15" ht="21" customHeight="1">
      <c r="A137" s="1960"/>
      <c r="B137" s="1911"/>
      <c r="C137" s="3726"/>
      <c r="D137" s="3518"/>
      <c r="E137" s="3727"/>
      <c r="F137" s="3670"/>
      <c r="G137" s="314" t="s">
        <v>24</v>
      </c>
      <c r="H137" s="303">
        <f>H136</f>
        <v>800</v>
      </c>
      <c r="I137" s="303">
        <f>I136</f>
        <v>800</v>
      </c>
      <c r="J137" s="303">
        <f>J136</f>
        <v>684.3</v>
      </c>
      <c r="K137" s="3722"/>
      <c r="L137" s="3723"/>
      <c r="M137" s="3723"/>
      <c r="N137" s="3723"/>
      <c r="O137" s="3724"/>
    </row>
    <row r="138" spans="1:16" ht="111.75" customHeight="1">
      <c r="A138" s="1960" t="s">
        <v>30</v>
      </c>
      <c r="B138" s="1911" t="s">
        <v>11</v>
      </c>
      <c r="C138" s="3726" t="s">
        <v>20</v>
      </c>
      <c r="D138" s="3516"/>
      <c r="E138" s="3727" t="s">
        <v>1157</v>
      </c>
      <c r="F138" s="3670" t="s">
        <v>472</v>
      </c>
      <c r="G138" s="313" t="s">
        <v>15</v>
      </c>
      <c r="H138" s="35">
        <v>15</v>
      </c>
      <c r="I138" s="1738">
        <v>15</v>
      </c>
      <c r="J138" s="49">
        <v>8.8</v>
      </c>
      <c r="K138" s="68" t="s">
        <v>1158</v>
      </c>
      <c r="L138" s="99">
        <v>100</v>
      </c>
      <c r="M138" s="1567">
        <v>49</v>
      </c>
      <c r="N138" s="242" t="s">
        <v>1652</v>
      </c>
      <c r="O138" s="63" t="s">
        <v>1650</v>
      </c>
      <c r="P138" s="58" t="s">
        <v>77</v>
      </c>
    </row>
    <row r="139" spans="1:15" ht="21" customHeight="1">
      <c r="A139" s="1960"/>
      <c r="B139" s="1911"/>
      <c r="C139" s="3726"/>
      <c r="D139" s="3518"/>
      <c r="E139" s="3727"/>
      <c r="F139" s="3670"/>
      <c r="G139" s="314" t="s">
        <v>24</v>
      </c>
      <c r="H139" s="303">
        <f>H138</f>
        <v>15</v>
      </c>
      <c r="I139" s="303">
        <f>I138</f>
        <v>15</v>
      </c>
      <c r="J139" s="303">
        <f>J138</f>
        <v>8.8</v>
      </c>
      <c r="K139" s="3722"/>
      <c r="L139" s="3723"/>
      <c r="M139" s="3723"/>
      <c r="N139" s="3723"/>
      <c r="O139" s="3724"/>
    </row>
    <row r="140" spans="1:16" ht="39.75" customHeight="1">
      <c r="A140" s="1960" t="s">
        <v>30</v>
      </c>
      <c r="B140" s="1911" t="s">
        <v>11</v>
      </c>
      <c r="C140" s="3726" t="s">
        <v>22</v>
      </c>
      <c r="D140" s="3516"/>
      <c r="E140" s="3727" t="s">
        <v>1181</v>
      </c>
      <c r="F140" s="3670" t="s">
        <v>1182</v>
      </c>
      <c r="G140" s="313" t="s">
        <v>15</v>
      </c>
      <c r="H140" s="35"/>
      <c r="I140" s="1738">
        <v>1242.8</v>
      </c>
      <c r="J140" s="49">
        <v>0</v>
      </c>
      <c r="K140" s="68"/>
      <c r="L140" s="99"/>
      <c r="M140" s="1568"/>
      <c r="N140" s="242"/>
      <c r="O140" s="63"/>
      <c r="P140" s="58" t="s">
        <v>77</v>
      </c>
    </row>
    <row r="141" spans="1:15" ht="36" customHeight="1">
      <c r="A141" s="1960"/>
      <c r="B141" s="1911"/>
      <c r="C141" s="3726"/>
      <c r="D141" s="3517"/>
      <c r="E141" s="3727"/>
      <c r="F141" s="3670"/>
      <c r="G141" s="315" t="s">
        <v>318</v>
      </c>
      <c r="H141" s="35"/>
      <c r="I141" s="1739">
        <v>39.9</v>
      </c>
      <c r="J141" s="49">
        <v>0</v>
      </c>
      <c r="K141" s="1240"/>
      <c r="L141" s="1184"/>
      <c r="M141" s="1241"/>
      <c r="N141" s="1242"/>
      <c r="O141" s="1243"/>
    </row>
    <row r="142" spans="1:15" ht="21" customHeight="1">
      <c r="A142" s="1960"/>
      <c r="B142" s="1911"/>
      <c r="C142" s="3726"/>
      <c r="D142" s="3518"/>
      <c r="E142" s="3727"/>
      <c r="F142" s="3670"/>
      <c r="G142" s="314" t="s">
        <v>24</v>
      </c>
      <c r="H142" s="303">
        <f>H140+H141</f>
        <v>0</v>
      </c>
      <c r="I142" s="303">
        <f>I140+I141</f>
        <v>1282.7</v>
      </c>
      <c r="J142" s="303">
        <f>J140+J141</f>
        <v>0</v>
      </c>
      <c r="K142" s="3722"/>
      <c r="L142" s="3723"/>
      <c r="M142" s="3723"/>
      <c r="N142" s="3723"/>
      <c r="O142" s="3724"/>
    </row>
    <row r="143" spans="1:16" s="157" customFormat="1" ht="19.5" customHeight="1">
      <c r="A143" s="289" t="s">
        <v>30</v>
      </c>
      <c r="B143" s="215" t="s">
        <v>11</v>
      </c>
      <c r="C143" s="2824" t="s">
        <v>46</v>
      </c>
      <c r="D143" s="2825"/>
      <c r="E143" s="2825"/>
      <c r="F143" s="2825"/>
      <c r="G143" s="2826"/>
      <c r="H143" s="54">
        <f>H130+H137+H135+H133+H139+H142</f>
        <v>3640.2999999999997</v>
      </c>
      <c r="I143" s="54">
        <f>I130+I137+I135+I133+I139+I142</f>
        <v>4923</v>
      </c>
      <c r="J143" s="54">
        <f>J130+J137+J135+J133+J139+J142</f>
        <v>3492.3999999999996</v>
      </c>
      <c r="K143" s="3802"/>
      <c r="L143" s="3803"/>
      <c r="M143" s="3803"/>
      <c r="N143" s="3803"/>
      <c r="O143" s="3804"/>
      <c r="P143" s="60"/>
    </row>
    <row r="144" spans="1:16" s="157" customFormat="1" ht="23.25" customHeight="1">
      <c r="A144" s="289" t="s">
        <v>30</v>
      </c>
      <c r="B144" s="215" t="s">
        <v>17</v>
      </c>
      <c r="C144" s="1833" t="s">
        <v>140</v>
      </c>
      <c r="D144" s="1834"/>
      <c r="E144" s="1834"/>
      <c r="F144" s="1834"/>
      <c r="G144" s="1834"/>
      <c r="H144" s="1834"/>
      <c r="I144" s="1834"/>
      <c r="J144" s="1834"/>
      <c r="K144" s="1834"/>
      <c r="L144" s="1834"/>
      <c r="M144" s="1834"/>
      <c r="N144" s="1834"/>
      <c r="O144" s="1835"/>
      <c r="P144" s="60"/>
    </row>
    <row r="145" spans="1:16" ht="54" customHeight="1">
      <c r="A145" s="1960" t="s">
        <v>30</v>
      </c>
      <c r="B145" s="1911" t="s">
        <v>17</v>
      </c>
      <c r="C145" s="3726" t="s">
        <v>11</v>
      </c>
      <c r="D145" s="3516"/>
      <c r="E145" s="1907" t="s">
        <v>141</v>
      </c>
      <c r="F145" s="3588" t="s">
        <v>1291</v>
      </c>
      <c r="G145" s="313" t="s">
        <v>15</v>
      </c>
      <c r="H145" s="35">
        <v>14.5</v>
      </c>
      <c r="I145" s="1737">
        <v>14.5</v>
      </c>
      <c r="J145" s="49">
        <v>0</v>
      </c>
      <c r="K145" s="1569" t="s">
        <v>1712</v>
      </c>
      <c r="L145" s="1158">
        <v>100</v>
      </c>
      <c r="M145" s="1549">
        <v>0</v>
      </c>
      <c r="N145" s="249"/>
      <c r="O145" s="1398" t="s">
        <v>1655</v>
      </c>
      <c r="P145" s="58" t="s">
        <v>41</v>
      </c>
    </row>
    <row r="146" spans="1:15" ht="27.75" customHeight="1">
      <c r="A146" s="1960"/>
      <c r="B146" s="1911"/>
      <c r="C146" s="3726"/>
      <c r="D146" s="3518"/>
      <c r="E146" s="1907"/>
      <c r="F146" s="3588"/>
      <c r="G146" s="314" t="s">
        <v>24</v>
      </c>
      <c r="H146" s="303">
        <f>H145</f>
        <v>14.5</v>
      </c>
      <c r="I146" s="303">
        <f>I145</f>
        <v>14.5</v>
      </c>
      <c r="J146" s="303">
        <f>J145</f>
        <v>0</v>
      </c>
      <c r="K146" s="2766"/>
      <c r="L146" s="2767"/>
      <c r="M146" s="2767"/>
      <c r="N146" s="2767"/>
      <c r="O146" s="2768"/>
    </row>
    <row r="147" spans="1:16" s="157" customFormat="1" ht="19.5" customHeight="1">
      <c r="A147" s="21" t="s">
        <v>30</v>
      </c>
      <c r="B147" s="22" t="s">
        <v>17</v>
      </c>
      <c r="C147" s="2824" t="s">
        <v>124</v>
      </c>
      <c r="D147" s="2825"/>
      <c r="E147" s="2825"/>
      <c r="F147" s="2825"/>
      <c r="G147" s="2826"/>
      <c r="H147" s="305">
        <f>SUM(H146)</f>
        <v>14.5</v>
      </c>
      <c r="I147" s="305">
        <f>SUM(I146)</f>
        <v>14.5</v>
      </c>
      <c r="J147" s="305">
        <f>SUM(J146)</f>
        <v>0</v>
      </c>
      <c r="K147" s="3802"/>
      <c r="L147" s="3803"/>
      <c r="M147" s="3803"/>
      <c r="N147" s="3803"/>
      <c r="O147" s="3804"/>
      <c r="P147" s="60"/>
    </row>
    <row r="148" spans="1:16" s="157" customFormat="1" ht="18.75" customHeight="1">
      <c r="A148" s="21" t="s">
        <v>30</v>
      </c>
      <c r="B148" s="3768" t="s">
        <v>60</v>
      </c>
      <c r="C148" s="3769"/>
      <c r="D148" s="3769"/>
      <c r="E148" s="3769"/>
      <c r="F148" s="3769"/>
      <c r="G148" s="3770"/>
      <c r="H148" s="150">
        <f>H143+H147</f>
        <v>3654.7999999999997</v>
      </c>
      <c r="I148" s="150">
        <f>I143+I147</f>
        <v>4937.5</v>
      </c>
      <c r="J148" s="150">
        <f>J143+J147</f>
        <v>3492.3999999999996</v>
      </c>
      <c r="K148" s="3771"/>
      <c r="L148" s="3772"/>
      <c r="M148" s="3772"/>
      <c r="N148" s="3772"/>
      <c r="O148" s="3773"/>
      <c r="P148" s="60"/>
    </row>
    <row r="149" spans="1:16" s="157" customFormat="1" ht="23.25" customHeight="1">
      <c r="A149" s="3838" t="s">
        <v>82</v>
      </c>
      <c r="B149" s="3839"/>
      <c r="C149" s="3839"/>
      <c r="D149" s="3839"/>
      <c r="E149" s="3839"/>
      <c r="F149" s="3839"/>
      <c r="G149" s="3840"/>
      <c r="H149" s="310">
        <f>H148+H124+H100</f>
        <v>10694.4</v>
      </c>
      <c r="I149" s="310">
        <f>I148+I124+I100</f>
        <v>11959</v>
      </c>
      <c r="J149" s="310">
        <f>J148+J124+J100</f>
        <v>9495.4</v>
      </c>
      <c r="K149" s="3841"/>
      <c r="L149" s="3842"/>
      <c r="M149" s="3842"/>
      <c r="N149" s="3842"/>
      <c r="O149" s="3843"/>
      <c r="P149" s="60"/>
    </row>
    <row r="150" spans="1:2" ht="8.25" customHeight="1">
      <c r="A150" s="164"/>
      <c r="B150" s="164"/>
    </row>
    <row r="151" spans="7:10" ht="12.75" hidden="1">
      <c r="G151" s="154" t="s">
        <v>15</v>
      </c>
      <c r="H151" s="57" t="e">
        <f>SUM(H17+H31+H34+H37+#REF!+H97+#REF!+H103+#REF!+#REF!+#REF!+H127+H131+H134+H145)</f>
        <v>#REF!</v>
      </c>
      <c r="I151" s="57" t="e">
        <f>SUM(I17+I31+I34+I37+#REF!+I97+#REF!+I103+#REF!+#REF!+#REF!+I127+I131+I134+I145)</f>
        <v>#REF!</v>
      </c>
      <c r="J151" s="57" t="e">
        <f>SUM(J17+J31+J34+J37+#REF!+J97+#REF!+J103+#REF!+#REF!+#REF!+J127+J131+J134+J145)</f>
        <v>#REF!</v>
      </c>
    </row>
    <row r="152" spans="7:10" ht="12.75" hidden="1">
      <c r="G152" s="154" t="s">
        <v>21</v>
      </c>
      <c r="H152" s="57" t="e">
        <f>SUM(#REF!)</f>
        <v>#REF!</v>
      </c>
      <c r="I152" s="57" t="e">
        <f>SUM(#REF!)</f>
        <v>#REF!</v>
      </c>
      <c r="J152" s="57" t="e">
        <f>SUM(#REF!)</f>
        <v>#REF!</v>
      </c>
    </row>
    <row r="153" spans="7:10" ht="12.75" hidden="1">
      <c r="G153" s="154" t="s">
        <v>29</v>
      </c>
      <c r="H153" s="57" t="e">
        <f>SUM(H41+H43+H45+#REF!+H49+H51+H53+H55+H57+H59+H61+H63+H65+H67+H69+H71+H73+H75+#REF!)</f>
        <v>#REF!</v>
      </c>
      <c r="I153" s="57" t="e">
        <f>SUM(I41+I43+I45+#REF!+I49+I51+I53+I55+I57+I59+I61+I63+I65+I67+I69+I71+I73+I75+#REF!)</f>
        <v>#REF!</v>
      </c>
      <c r="J153" s="57" t="e">
        <f>SUM(J41+J43+J45+#REF!+J49+J51+J53+J55+J57+J59+J61+J63+J65+J67+J69+J71+J73+J75+#REF!)</f>
        <v>#REF!</v>
      </c>
    </row>
    <row r="154" spans="7:10" ht="12.75" hidden="1">
      <c r="G154" s="154" t="s">
        <v>36</v>
      </c>
      <c r="H154" s="57" t="e">
        <f>SUM(#REF!)</f>
        <v>#REF!</v>
      </c>
      <c r="I154" s="57" t="e">
        <f>SUM(#REF!)</f>
        <v>#REF!</v>
      </c>
      <c r="J154" s="57" t="e">
        <f>SUM(#REF!)</f>
        <v>#REF!</v>
      </c>
    </row>
    <row r="155" spans="7:10" ht="12.75" hidden="1">
      <c r="G155" s="157" t="s">
        <v>40</v>
      </c>
      <c r="H155" s="61" t="e">
        <f>SUM(H151:H154)</f>
        <v>#REF!</v>
      </c>
      <c r="I155" s="61" t="e">
        <f>SUM(I151:I154)</f>
        <v>#REF!</v>
      </c>
      <c r="J155" s="61" t="e">
        <f>SUM(J151:J154)</f>
        <v>#REF!</v>
      </c>
    </row>
    <row r="156" spans="5:10" ht="15.75">
      <c r="E156" s="165"/>
      <c r="G156" s="1253" t="s">
        <v>15</v>
      </c>
      <c r="H156" s="1798">
        <f>SUM(H17+H31+H34+H85+H89+H97+H103+H106+H117+H121+H128+H131+H134+H136+H138+H140+H145)</f>
        <v>7277.9</v>
      </c>
      <c r="I156" s="1798">
        <f>SUM(I17+I31+I34+I85+I89+I97+I103+I106+I117+I121+I128+I131+I134+I136+I138+I140+I145)</f>
        <v>8403.6</v>
      </c>
      <c r="J156" s="35">
        <f>SUM(J17+J31+J34+J85+J89+J97+J103+J106+J117+J121+J128+J131+J134+J136+J138+J140+J145)</f>
        <v>6355.1</v>
      </c>
    </row>
    <row r="157" spans="7:15" ht="47.25">
      <c r="G157" s="1256" t="s">
        <v>318</v>
      </c>
      <c r="H157" s="1798">
        <f>SUM(H19+H86+H90++H93+H104+H107+H119+H129+H132+H141)</f>
        <v>2806.4</v>
      </c>
      <c r="I157" s="1798">
        <f>SUM(I19+I86+I90++I93+I104+I107+I119+I129+I132+I141)</f>
        <v>2852.7</v>
      </c>
      <c r="J157" s="35">
        <f>SUM(J19+J86+J90++J93+J104+J107+J119+J129+J132+J141)</f>
        <v>2602.2999999999997</v>
      </c>
      <c r="M157" s="1445"/>
      <c r="N157" s="176" t="s">
        <v>1699</v>
      </c>
      <c r="O157" s="1447">
        <v>41</v>
      </c>
    </row>
    <row r="158" spans="7:15" ht="38.25" customHeight="1">
      <c r="G158" s="1256" t="s">
        <v>28</v>
      </c>
      <c r="H158" s="1798">
        <f>SUM(H37)</f>
        <v>1</v>
      </c>
      <c r="I158" s="1798">
        <f>SUM(I37)</f>
        <v>1</v>
      </c>
      <c r="J158" s="35">
        <f>SUM(J37)</f>
        <v>0.1</v>
      </c>
      <c r="M158" s="1443"/>
      <c r="N158" s="63" t="s">
        <v>1696</v>
      </c>
      <c r="O158" s="176">
        <v>29</v>
      </c>
    </row>
    <row r="159" spans="7:15" ht="47.25">
      <c r="G159" s="1253" t="s">
        <v>350</v>
      </c>
      <c r="H159" s="1798">
        <f>SUM(H41+H43+H45+H47+H49+H51+H53+H55+H57+H59+H61+H63+H65+H67+H69+H71+H73+H75+H77+H79+H81)</f>
        <v>459.1</v>
      </c>
      <c r="I159" s="1798">
        <f>SUM(I41+I43+I45+I47+I49+I51+I53+I55+I57+I59+I61+I63+I65+I67+I69+I71+I73+I75+I77+I79+I81)</f>
        <v>478.9000000000001</v>
      </c>
      <c r="J159" s="35">
        <f>SUM(J41+J43+J45+J47+J49+J51+J53+J55+J57+J59+J61+J63+J65+J67+J69+J71+J73+J75+J77+J79+J81)</f>
        <v>466.6</v>
      </c>
      <c r="M159" s="1434"/>
      <c r="N159" s="199" t="s">
        <v>1697</v>
      </c>
      <c r="O159" s="176">
        <v>7</v>
      </c>
    </row>
    <row r="160" spans="7:15" ht="47.25">
      <c r="G160" s="1253" t="s">
        <v>36</v>
      </c>
      <c r="H160" s="1798">
        <f>SUM(H87+H91)</f>
        <v>150</v>
      </c>
      <c r="I160" s="1798">
        <f>SUM(I87+I91)</f>
        <v>150</v>
      </c>
      <c r="J160" s="35">
        <f>SUM(J87+J91)</f>
        <v>0</v>
      </c>
      <c r="M160" s="1444"/>
      <c r="N160" s="63" t="s">
        <v>1698</v>
      </c>
      <c r="O160" s="176">
        <v>5</v>
      </c>
    </row>
    <row r="161" spans="7:10" ht="31.5">
      <c r="G161" s="1256" t="s">
        <v>493</v>
      </c>
      <c r="H161" s="1798">
        <f>SUM(H111)</f>
        <v>0</v>
      </c>
      <c r="I161" s="1798">
        <f>SUM(I111)</f>
        <v>72.8</v>
      </c>
      <c r="J161" s="35">
        <f>SUM(J111)</f>
        <v>71.3</v>
      </c>
    </row>
    <row r="162" spans="7:10" ht="21.75" customHeight="1">
      <c r="G162" s="1272" t="s">
        <v>209</v>
      </c>
      <c r="H162" s="1255">
        <f>SUM(H156:H161)</f>
        <v>10694.4</v>
      </c>
      <c r="I162" s="1255">
        <f>SUM(I156:I161)</f>
        <v>11958.999999999998</v>
      </c>
      <c r="J162" s="1255">
        <f>SUM(J156:J161)</f>
        <v>9495.4</v>
      </c>
    </row>
    <row r="163" spans="7:10" ht="15.75">
      <c r="G163" s="1273"/>
      <c r="H163" s="43"/>
      <c r="I163" s="43"/>
      <c r="J163" s="43"/>
    </row>
    <row r="164" spans="7:10" ht="12.75">
      <c r="G164" s="1274"/>
      <c r="H164" s="1275"/>
      <c r="I164" s="1275"/>
      <c r="J164" s="1275"/>
    </row>
    <row r="165" spans="7:10" ht="12.75">
      <c r="G165" s="1274"/>
      <c r="H165" s="1275"/>
      <c r="I165" s="1275"/>
      <c r="J165" s="1275"/>
    </row>
  </sheetData>
  <sheetProtection/>
  <mergeCells count="410">
    <mergeCell ref="O1:P1"/>
    <mergeCell ref="O2:P2"/>
    <mergeCell ref="O3:P3"/>
    <mergeCell ref="O4:P4"/>
    <mergeCell ref="O5:P5"/>
    <mergeCell ref="C144:O144"/>
    <mergeCell ref="K37:O37"/>
    <mergeCell ref="K47:O47"/>
    <mergeCell ref="K49:O49"/>
    <mergeCell ref="K110:O110"/>
    <mergeCell ref="C99:G99"/>
    <mergeCell ref="K99:O99"/>
    <mergeCell ref="K100:O100"/>
    <mergeCell ref="F97:F98"/>
    <mergeCell ref="K131:K132"/>
    <mergeCell ref="L131:L132"/>
    <mergeCell ref="M131:M132"/>
    <mergeCell ref="N131:N132"/>
    <mergeCell ref="O131:O132"/>
    <mergeCell ref="I117:I118"/>
    <mergeCell ref="B100:G100"/>
    <mergeCell ref="O85:O87"/>
    <mergeCell ref="K85:K87"/>
    <mergeCell ref="K61:O61"/>
    <mergeCell ref="K80:O80"/>
    <mergeCell ref="K81:O81"/>
    <mergeCell ref="K67:O67"/>
    <mergeCell ref="K71:O71"/>
    <mergeCell ref="K92:O92"/>
    <mergeCell ref="K95:O95"/>
    <mergeCell ref="K73:O73"/>
    <mergeCell ref="K75:O75"/>
    <mergeCell ref="K79:O79"/>
    <mergeCell ref="A89:A92"/>
    <mergeCell ref="B89:B92"/>
    <mergeCell ref="C89:C92"/>
    <mergeCell ref="D89:D92"/>
    <mergeCell ref="E89:E92"/>
    <mergeCell ref="B85:B88"/>
    <mergeCell ref="D85:D88"/>
    <mergeCell ref="K45:O45"/>
    <mergeCell ref="D49:D50"/>
    <mergeCell ref="E49:E50"/>
    <mergeCell ref="K70:O70"/>
    <mergeCell ref="K51:O51"/>
    <mergeCell ref="E61:E62"/>
    <mergeCell ref="E63:E64"/>
    <mergeCell ref="D61:D62"/>
    <mergeCell ref="D65:D66"/>
    <mergeCell ref="K56:O56"/>
    <mergeCell ref="B127:B130"/>
    <mergeCell ref="F127:F129"/>
    <mergeCell ref="F89:F92"/>
    <mergeCell ref="K89:K91"/>
    <mergeCell ref="C95:G95"/>
    <mergeCell ref="C102:O102"/>
    <mergeCell ref="N89:N91"/>
    <mergeCell ref="O89:O91"/>
    <mergeCell ref="H117:H118"/>
    <mergeCell ref="F106:F108"/>
    <mergeCell ref="A77:A78"/>
    <mergeCell ref="B77:B78"/>
    <mergeCell ref="C77:C78"/>
    <mergeCell ref="D77:D78"/>
    <mergeCell ref="E77:E78"/>
    <mergeCell ref="C85:C88"/>
    <mergeCell ref="A81:A82"/>
    <mergeCell ref="B81:B82"/>
    <mergeCell ref="A79:A80"/>
    <mergeCell ref="B79:B80"/>
    <mergeCell ref="K72:O72"/>
    <mergeCell ref="B93:B94"/>
    <mergeCell ref="C93:C94"/>
    <mergeCell ref="E79:E80"/>
    <mergeCell ref="E73:E74"/>
    <mergeCell ref="E71:E72"/>
    <mergeCell ref="D73:D74"/>
    <mergeCell ref="K88:O88"/>
    <mergeCell ref="L85:L87"/>
    <mergeCell ref="M85:M87"/>
    <mergeCell ref="C67:C68"/>
    <mergeCell ref="K58:O58"/>
    <mergeCell ref="K69:O69"/>
    <mergeCell ref="F93:F94"/>
    <mergeCell ref="K94:O94"/>
    <mergeCell ref="C61:C62"/>
    <mergeCell ref="E93:E94"/>
    <mergeCell ref="C79:C80"/>
    <mergeCell ref="K74:O74"/>
    <mergeCell ref="K77:O77"/>
    <mergeCell ref="A106:A108"/>
    <mergeCell ref="E117:E120"/>
    <mergeCell ref="F117:F120"/>
    <mergeCell ref="D106:D108"/>
    <mergeCell ref="A111:A116"/>
    <mergeCell ref="A117:A120"/>
    <mergeCell ref="F111:F116"/>
    <mergeCell ref="D117:D120"/>
    <mergeCell ref="E106:E108"/>
    <mergeCell ref="A17:A30"/>
    <mergeCell ref="B17:B30"/>
    <mergeCell ref="C17:C30"/>
    <mergeCell ref="D31:D33"/>
    <mergeCell ref="D34:D36"/>
    <mergeCell ref="A85:A88"/>
    <mergeCell ref="D79:D80"/>
    <mergeCell ref="A73:A74"/>
    <mergeCell ref="B73:B74"/>
    <mergeCell ref="C73:C74"/>
    <mergeCell ref="A145:A146"/>
    <mergeCell ref="D138:D139"/>
    <mergeCell ref="D145:D146"/>
    <mergeCell ref="A138:A139"/>
    <mergeCell ref="L106:L107"/>
    <mergeCell ref="M106:M107"/>
    <mergeCell ref="A136:A137"/>
    <mergeCell ref="E136:E137"/>
    <mergeCell ref="F136:F137"/>
    <mergeCell ref="B117:B120"/>
    <mergeCell ref="C143:G143"/>
    <mergeCell ref="K143:O143"/>
    <mergeCell ref="B106:B108"/>
    <mergeCell ref="C106:C108"/>
    <mergeCell ref="B145:B146"/>
    <mergeCell ref="N106:N107"/>
    <mergeCell ref="B136:B137"/>
    <mergeCell ref="C136:C137"/>
    <mergeCell ref="K139:O139"/>
    <mergeCell ref="C117:C120"/>
    <mergeCell ref="A149:G149"/>
    <mergeCell ref="K149:O149"/>
    <mergeCell ref="K146:O146"/>
    <mergeCell ref="C147:G147"/>
    <mergeCell ref="K147:O147"/>
    <mergeCell ref="C145:C146"/>
    <mergeCell ref="E145:E146"/>
    <mergeCell ref="F145:F146"/>
    <mergeCell ref="B148:G148"/>
    <mergeCell ref="K148:O148"/>
    <mergeCell ref="F138:F139"/>
    <mergeCell ref="E138:E139"/>
    <mergeCell ref="B138:B139"/>
    <mergeCell ref="C138:C139"/>
    <mergeCell ref="K137:O137"/>
    <mergeCell ref="K133:O133"/>
    <mergeCell ref="K135:O135"/>
    <mergeCell ref="D136:D137"/>
    <mergeCell ref="D131:D133"/>
    <mergeCell ref="A127:A130"/>
    <mergeCell ref="G127:J127"/>
    <mergeCell ref="D130:F130"/>
    <mergeCell ref="A134:A135"/>
    <mergeCell ref="B134:B135"/>
    <mergeCell ref="C134:C135"/>
    <mergeCell ref="E134:E135"/>
    <mergeCell ref="F134:F135"/>
    <mergeCell ref="D134:D135"/>
    <mergeCell ref="C127:C130"/>
    <mergeCell ref="K106:K107"/>
    <mergeCell ref="K120:O120"/>
    <mergeCell ref="G117:G118"/>
    <mergeCell ref="H111:H115"/>
    <mergeCell ref="C123:G123"/>
    <mergeCell ref="A131:A133"/>
    <mergeCell ref="B131:B133"/>
    <mergeCell ref="C131:C133"/>
    <mergeCell ref="E131:E133"/>
    <mergeCell ref="F131:F133"/>
    <mergeCell ref="B101:O101"/>
    <mergeCell ref="D103:D105"/>
    <mergeCell ref="N103:N104"/>
    <mergeCell ref="O103:O104"/>
    <mergeCell ref="O106:O107"/>
    <mergeCell ref="K123:O123"/>
    <mergeCell ref="F121:F122"/>
    <mergeCell ref="K122:O122"/>
    <mergeCell ref="C109:G109"/>
    <mergeCell ref="K109:O109"/>
    <mergeCell ref="N85:N87"/>
    <mergeCell ref="L89:L91"/>
    <mergeCell ref="M89:M91"/>
    <mergeCell ref="A93:A94"/>
    <mergeCell ref="B97:B98"/>
    <mergeCell ref="C97:C98"/>
    <mergeCell ref="K98:O98"/>
    <mergeCell ref="C96:J96"/>
    <mergeCell ref="F85:F88"/>
    <mergeCell ref="E85:E88"/>
    <mergeCell ref="K76:O76"/>
    <mergeCell ref="D75:D76"/>
    <mergeCell ref="A75:A76"/>
    <mergeCell ref="B75:B76"/>
    <mergeCell ref="C75:C76"/>
    <mergeCell ref="E75:E76"/>
    <mergeCell ref="A103:A105"/>
    <mergeCell ref="B103:B105"/>
    <mergeCell ref="C103:C105"/>
    <mergeCell ref="E97:E98"/>
    <mergeCell ref="K96:O96"/>
    <mergeCell ref="D93:D94"/>
    <mergeCell ref="A97:A98"/>
    <mergeCell ref="D97:D98"/>
    <mergeCell ref="E103:E105"/>
    <mergeCell ref="F103:F105"/>
    <mergeCell ref="C84:O84"/>
    <mergeCell ref="K82:O82"/>
    <mergeCell ref="E81:E82"/>
    <mergeCell ref="F81:F82"/>
    <mergeCell ref="K83:O83"/>
    <mergeCell ref="K78:O78"/>
    <mergeCell ref="A69:A70"/>
    <mergeCell ref="B69:B70"/>
    <mergeCell ref="C69:C70"/>
    <mergeCell ref="E69:E70"/>
    <mergeCell ref="A71:A72"/>
    <mergeCell ref="B71:B72"/>
    <mergeCell ref="C71:C72"/>
    <mergeCell ref="D71:D72"/>
    <mergeCell ref="A67:A68"/>
    <mergeCell ref="B57:B58"/>
    <mergeCell ref="C57:C58"/>
    <mergeCell ref="E57:E58"/>
    <mergeCell ref="A65:A66"/>
    <mergeCell ref="E67:E68"/>
    <mergeCell ref="B65:B66"/>
    <mergeCell ref="A59:A60"/>
    <mergeCell ref="C65:C66"/>
    <mergeCell ref="B67:B68"/>
    <mergeCell ref="K57:O57"/>
    <mergeCell ref="K59:O59"/>
    <mergeCell ref="K64:O64"/>
    <mergeCell ref="A61:A62"/>
    <mergeCell ref="K63:O63"/>
    <mergeCell ref="K65:O65"/>
    <mergeCell ref="C63:C64"/>
    <mergeCell ref="B59:B60"/>
    <mergeCell ref="C59:C60"/>
    <mergeCell ref="A57:A58"/>
    <mergeCell ref="K54:O54"/>
    <mergeCell ref="E59:E60"/>
    <mergeCell ref="K53:O53"/>
    <mergeCell ref="K55:O55"/>
    <mergeCell ref="A47:A48"/>
    <mergeCell ref="B47:B48"/>
    <mergeCell ref="A53:A54"/>
    <mergeCell ref="B53:B54"/>
    <mergeCell ref="C53:C54"/>
    <mergeCell ref="E53:E54"/>
    <mergeCell ref="D47:D48"/>
    <mergeCell ref="A51:A52"/>
    <mergeCell ref="C47:C48"/>
    <mergeCell ref="E47:E48"/>
    <mergeCell ref="A55:A56"/>
    <mergeCell ref="B55:B56"/>
    <mergeCell ref="C55:C56"/>
    <mergeCell ref="E55:E56"/>
    <mergeCell ref="C49:C50"/>
    <mergeCell ref="K52:O52"/>
    <mergeCell ref="D55:D56"/>
    <mergeCell ref="A49:A50"/>
    <mergeCell ref="A63:A64"/>
    <mergeCell ref="B63:B64"/>
    <mergeCell ref="D67:D68"/>
    <mergeCell ref="E65:E66"/>
    <mergeCell ref="K66:O66"/>
    <mergeCell ref="D63:D64"/>
    <mergeCell ref="K68:O68"/>
    <mergeCell ref="K41:O41"/>
    <mergeCell ref="B45:B46"/>
    <mergeCell ref="B61:B62"/>
    <mergeCell ref="K62:O62"/>
    <mergeCell ref="D51:D52"/>
    <mergeCell ref="D53:D54"/>
    <mergeCell ref="B49:B50"/>
    <mergeCell ref="K60:O60"/>
    <mergeCell ref="C45:C46"/>
    <mergeCell ref="E45:E46"/>
    <mergeCell ref="N31:N32"/>
    <mergeCell ref="E34:E36"/>
    <mergeCell ref="K46:O46"/>
    <mergeCell ref="A45:A46"/>
    <mergeCell ref="A41:A42"/>
    <mergeCell ref="B41:B42"/>
    <mergeCell ref="C41:C42"/>
    <mergeCell ref="E41:E42"/>
    <mergeCell ref="K42:O42"/>
    <mergeCell ref="D41:D42"/>
    <mergeCell ref="B31:B33"/>
    <mergeCell ref="C31:C33"/>
    <mergeCell ref="E31:E33"/>
    <mergeCell ref="J31:J32"/>
    <mergeCell ref="C39:G39"/>
    <mergeCell ref="C40:O40"/>
    <mergeCell ref="K38:O38"/>
    <mergeCell ref="K39:O39"/>
    <mergeCell ref="O34:O35"/>
    <mergeCell ref="K34:K35"/>
    <mergeCell ref="O17:O19"/>
    <mergeCell ref="A43:A44"/>
    <mergeCell ref="B43:B44"/>
    <mergeCell ref="C43:C44"/>
    <mergeCell ref="E43:E44"/>
    <mergeCell ref="H31:H32"/>
    <mergeCell ref="A34:A36"/>
    <mergeCell ref="B34:B36"/>
    <mergeCell ref="C34:C36"/>
    <mergeCell ref="D43:D44"/>
    <mergeCell ref="E7:N7"/>
    <mergeCell ref="E8:N8"/>
    <mergeCell ref="E9:N9"/>
    <mergeCell ref="A31:A33"/>
    <mergeCell ref="A14:O14"/>
    <mergeCell ref="E17:E30"/>
    <mergeCell ref="D17:D30"/>
    <mergeCell ref="K30:O30"/>
    <mergeCell ref="B15:J15"/>
    <mergeCell ref="F17:F30"/>
    <mergeCell ref="H12:H13"/>
    <mergeCell ref="I12:I13"/>
    <mergeCell ref="J12:J13"/>
    <mergeCell ref="K12:K13"/>
    <mergeCell ref="N11:N13"/>
    <mergeCell ref="H11:J11"/>
    <mergeCell ref="D45:D46"/>
    <mergeCell ref="L12:L13"/>
    <mergeCell ref="B51:B52"/>
    <mergeCell ref="C51:C52"/>
    <mergeCell ref="E51:E52"/>
    <mergeCell ref="D59:D60"/>
    <mergeCell ref="D57:D58"/>
    <mergeCell ref="G11:G13"/>
    <mergeCell ref="F34:F36"/>
    <mergeCell ref="B37:B38"/>
    <mergeCell ref="C37:C38"/>
    <mergeCell ref="F31:F33"/>
    <mergeCell ref="K44:O44"/>
    <mergeCell ref="D37:D38"/>
    <mergeCell ref="K43:O43"/>
    <mergeCell ref="E37:E38"/>
    <mergeCell ref="F37:F38"/>
    <mergeCell ref="N34:N35"/>
    <mergeCell ref="K33:O33"/>
    <mergeCell ref="I31:I32"/>
    <mergeCell ref="A11:A13"/>
    <mergeCell ref="B11:B13"/>
    <mergeCell ref="C11:C13"/>
    <mergeCell ref="E11:E13"/>
    <mergeCell ref="F11:F13"/>
    <mergeCell ref="C16:O16"/>
    <mergeCell ref="K11:M11"/>
    <mergeCell ref="D11:D13"/>
    <mergeCell ref="O11:O13"/>
    <mergeCell ref="M12:M13"/>
    <mergeCell ref="C121:C122"/>
    <mergeCell ref="D121:D122"/>
    <mergeCell ref="B124:G124"/>
    <mergeCell ref="K124:O124"/>
    <mergeCell ref="A37:A38"/>
    <mergeCell ref="C83:G83"/>
    <mergeCell ref="D69:D70"/>
    <mergeCell ref="C81:C82"/>
    <mergeCell ref="D81:D82"/>
    <mergeCell ref="I111:I115"/>
    <mergeCell ref="G31:G32"/>
    <mergeCell ref="K108:O108"/>
    <mergeCell ref="K116:O116"/>
    <mergeCell ref="A121:A122"/>
    <mergeCell ref="B121:B122"/>
    <mergeCell ref="B111:B116"/>
    <mergeCell ref="C111:C116"/>
    <mergeCell ref="D111:D116"/>
    <mergeCell ref="E111:E116"/>
    <mergeCell ref="G111:G115"/>
    <mergeCell ref="G19:G20"/>
    <mergeCell ref="H19:H20"/>
    <mergeCell ref="I19:I20"/>
    <mergeCell ref="J19:J20"/>
    <mergeCell ref="G17:G18"/>
    <mergeCell ref="H17:H18"/>
    <mergeCell ref="I17:I18"/>
    <mergeCell ref="J17:J18"/>
    <mergeCell ref="G21:G29"/>
    <mergeCell ref="H21:H29"/>
    <mergeCell ref="I21:I29"/>
    <mergeCell ref="J21:J29"/>
    <mergeCell ref="F41:F80"/>
    <mergeCell ref="K105:O105"/>
    <mergeCell ref="L34:L35"/>
    <mergeCell ref="O31:O32"/>
    <mergeCell ref="K36:O36"/>
    <mergeCell ref="M34:M35"/>
    <mergeCell ref="J111:J115"/>
    <mergeCell ref="N111:N115"/>
    <mergeCell ref="O111:O115"/>
    <mergeCell ref="N117:N119"/>
    <mergeCell ref="O117:O119"/>
    <mergeCell ref="K118:K119"/>
    <mergeCell ref="L118:L119"/>
    <mergeCell ref="M118:M119"/>
    <mergeCell ref="J117:J118"/>
    <mergeCell ref="K142:O142"/>
    <mergeCell ref="E121:E122"/>
    <mergeCell ref="A140:A142"/>
    <mergeCell ref="B140:B142"/>
    <mergeCell ref="C140:C142"/>
    <mergeCell ref="D140:D142"/>
    <mergeCell ref="E140:E142"/>
    <mergeCell ref="F140:F142"/>
    <mergeCell ref="B125:O125"/>
    <mergeCell ref="C126:J126"/>
  </mergeCells>
  <printOptions/>
  <pageMargins left="0.11811023622047245" right="0.11811023622047245" top="0.15748031496062992" bottom="0"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IS90"/>
  <sheetViews>
    <sheetView tabSelected="1" zoomScale="98" zoomScaleNormal="98" zoomScalePageLayoutView="0" workbookViewId="0" topLeftCell="A1">
      <selection activeCell="R14" sqref="R14"/>
    </sheetView>
  </sheetViews>
  <sheetFormatPr defaultColWidth="9.140625" defaultRowHeight="12.75"/>
  <cols>
    <col min="1" max="1" width="3.7109375" style="0" customWidth="1"/>
    <col min="2" max="2" width="4.28125" style="0" customWidth="1"/>
    <col min="3" max="3" width="4.00390625" style="0" customWidth="1"/>
    <col min="4" max="4" width="4.7109375" style="0" customWidth="1"/>
    <col min="5" max="5" width="18.421875" style="0" customWidth="1"/>
    <col min="6" max="6" width="18.8515625" style="0" customWidth="1"/>
    <col min="7" max="7" width="7.421875" style="16" customWidth="1"/>
    <col min="8" max="8" width="8.57421875" style="78" customWidth="1"/>
    <col min="9" max="9" width="8.7109375" style="233" customWidth="1"/>
    <col min="10" max="10" width="7.7109375" style="78" customWidth="1"/>
    <col min="11" max="11" width="15.00390625" style="0" customWidth="1"/>
    <col min="12" max="12" width="6.8515625" style="0" customWidth="1"/>
    <col min="13" max="13" width="7.57421875" style="0" customWidth="1"/>
    <col min="14" max="14" width="32.7109375" style="0" customWidth="1"/>
    <col min="15" max="15" width="27.421875" style="0" customWidth="1"/>
    <col min="16" max="16" width="10.421875" style="0" customWidth="1"/>
    <col min="17" max="17" width="9.28125" style="55" customWidth="1"/>
  </cols>
  <sheetData>
    <row r="1" spans="14:16" ht="15">
      <c r="N1" s="625"/>
      <c r="O1" s="625"/>
      <c r="P1" s="625"/>
    </row>
    <row r="2" spans="14:16" ht="15">
      <c r="N2" s="625"/>
      <c r="O2" s="630" t="s">
        <v>1726</v>
      </c>
      <c r="P2" s="625"/>
    </row>
    <row r="3" spans="14:16" ht="15">
      <c r="N3" s="625"/>
      <c r="O3" s="630" t="s">
        <v>1727</v>
      </c>
      <c r="P3" s="625"/>
    </row>
    <row r="4" spans="14:16" ht="30">
      <c r="N4" s="625"/>
      <c r="O4" s="631" t="s">
        <v>1728</v>
      </c>
      <c r="P4" s="625"/>
    </row>
    <row r="5" spans="14:16" ht="15">
      <c r="N5" s="625"/>
      <c r="O5" s="631" t="s">
        <v>1729</v>
      </c>
      <c r="P5" s="625"/>
    </row>
    <row r="6" spans="14:16" ht="12" customHeight="1">
      <c r="N6" s="625"/>
      <c r="O6" s="631" t="s">
        <v>1730</v>
      </c>
      <c r="P6" s="625"/>
    </row>
    <row r="7" spans="1:17" s="87" customFormat="1" ht="22.5" customHeight="1">
      <c r="A7" s="1"/>
      <c r="B7" s="1818" t="s">
        <v>587</v>
      </c>
      <c r="C7" s="1818"/>
      <c r="D7" s="1818"/>
      <c r="E7" s="1818"/>
      <c r="F7" s="1818"/>
      <c r="G7" s="1818"/>
      <c r="H7" s="1818"/>
      <c r="I7" s="1818"/>
      <c r="J7" s="1818"/>
      <c r="K7" s="1818"/>
      <c r="L7" s="1818"/>
      <c r="M7" s="1818"/>
      <c r="N7" s="1818"/>
      <c r="O7" s="1818"/>
      <c r="P7" s="85"/>
      <c r="Q7" s="85"/>
    </row>
    <row r="8" spans="1:17" s="87" customFormat="1" ht="22.5" customHeight="1">
      <c r="A8" s="1"/>
      <c r="B8" s="1839" t="s">
        <v>588</v>
      </c>
      <c r="C8" s="1839"/>
      <c r="D8" s="1839"/>
      <c r="E8" s="1839"/>
      <c r="F8" s="1839"/>
      <c r="G8" s="1839"/>
      <c r="H8" s="1839"/>
      <c r="I8" s="1839"/>
      <c r="J8" s="1839"/>
      <c r="K8" s="1839"/>
      <c r="L8" s="1839"/>
      <c r="M8" s="1839"/>
      <c r="N8" s="1839"/>
      <c r="O8" s="1839"/>
      <c r="P8" s="85"/>
      <c r="Q8" s="85"/>
    </row>
    <row r="9" spans="1:15" ht="21.75" customHeight="1">
      <c r="A9" s="1949" t="s">
        <v>0</v>
      </c>
      <c r="B9" s="1950" t="s">
        <v>1</v>
      </c>
      <c r="C9" s="1949" t="s">
        <v>2</v>
      </c>
      <c r="D9" s="1949" t="s">
        <v>61</v>
      </c>
      <c r="E9" s="1943" t="s">
        <v>3</v>
      </c>
      <c r="F9" s="1949" t="s">
        <v>4</v>
      </c>
      <c r="G9" s="1949" t="s">
        <v>5</v>
      </c>
      <c r="H9" s="1955" t="s">
        <v>321</v>
      </c>
      <c r="I9" s="1955"/>
      <c r="J9" s="1955"/>
      <c r="K9" s="1948" t="s">
        <v>6</v>
      </c>
      <c r="L9" s="1948"/>
      <c r="M9" s="1948"/>
      <c r="N9" s="1943" t="s">
        <v>338</v>
      </c>
      <c r="O9" s="1943" t="s">
        <v>7</v>
      </c>
    </row>
    <row r="10" spans="1:15" ht="12.75" customHeight="1">
      <c r="A10" s="1949"/>
      <c r="B10" s="1950"/>
      <c r="C10" s="1950"/>
      <c r="D10" s="1950"/>
      <c r="E10" s="1943"/>
      <c r="F10" s="1949"/>
      <c r="G10" s="1949"/>
      <c r="H10" s="1946" t="s">
        <v>1720</v>
      </c>
      <c r="I10" s="1946" t="s">
        <v>1724</v>
      </c>
      <c r="J10" s="1946" t="s">
        <v>591</v>
      </c>
      <c r="K10" s="1752" t="s">
        <v>8</v>
      </c>
      <c r="L10" s="1947" t="s">
        <v>9</v>
      </c>
      <c r="M10" s="1947" t="s">
        <v>10</v>
      </c>
      <c r="N10" s="1943"/>
      <c r="O10" s="1943"/>
    </row>
    <row r="11" spans="1:19" ht="77.25" customHeight="1">
      <c r="A11" s="1949"/>
      <c r="B11" s="1950"/>
      <c r="C11" s="1950"/>
      <c r="D11" s="1950"/>
      <c r="E11" s="1943"/>
      <c r="F11" s="1949"/>
      <c r="G11" s="1949"/>
      <c r="H11" s="1946"/>
      <c r="I11" s="1946"/>
      <c r="J11" s="1946"/>
      <c r="K11" s="1752"/>
      <c r="L11" s="1948"/>
      <c r="M11" s="1948"/>
      <c r="N11" s="1943"/>
      <c r="O11" s="1943"/>
      <c r="R11" s="358"/>
      <c r="S11" s="358"/>
    </row>
    <row r="12" spans="1:15" ht="22.5" customHeight="1">
      <c r="A12" s="51" t="s">
        <v>11</v>
      </c>
      <c r="B12" s="1836" t="s">
        <v>142</v>
      </c>
      <c r="C12" s="1837"/>
      <c r="D12" s="1837"/>
      <c r="E12" s="1837"/>
      <c r="F12" s="1837"/>
      <c r="G12" s="1837"/>
      <c r="H12" s="1837"/>
      <c r="I12" s="1837"/>
      <c r="J12" s="1837"/>
      <c r="K12" s="1837"/>
      <c r="L12" s="1837"/>
      <c r="M12" s="1837"/>
      <c r="N12" s="1837"/>
      <c r="O12" s="1838"/>
    </row>
    <row r="13" spans="1:15" ht="22.5" customHeight="1">
      <c r="A13" s="51" t="s">
        <v>11</v>
      </c>
      <c r="B13" s="26" t="s">
        <v>11</v>
      </c>
      <c r="C13" s="1833" t="s">
        <v>143</v>
      </c>
      <c r="D13" s="1834"/>
      <c r="E13" s="1834"/>
      <c r="F13" s="1834"/>
      <c r="G13" s="1834"/>
      <c r="H13" s="1834"/>
      <c r="I13" s="1834"/>
      <c r="J13" s="1834"/>
      <c r="K13" s="1834"/>
      <c r="L13" s="1834"/>
      <c r="M13" s="1834"/>
      <c r="N13" s="1834"/>
      <c r="O13" s="1835"/>
    </row>
    <row r="14" spans="1:15" ht="218.25" customHeight="1">
      <c r="A14" s="1878" t="s">
        <v>11</v>
      </c>
      <c r="B14" s="1911" t="s">
        <v>11</v>
      </c>
      <c r="C14" s="1912" t="s">
        <v>11</v>
      </c>
      <c r="D14" s="1885"/>
      <c r="E14" s="1909" t="s">
        <v>608</v>
      </c>
      <c r="F14" s="1909" t="s">
        <v>1183</v>
      </c>
      <c r="G14" s="176" t="s">
        <v>15</v>
      </c>
      <c r="H14" s="35">
        <v>71.6</v>
      </c>
      <c r="I14" s="49">
        <v>57.4</v>
      </c>
      <c r="J14" s="35">
        <v>57.4</v>
      </c>
      <c r="K14" s="65" t="s">
        <v>609</v>
      </c>
      <c r="L14" s="634">
        <v>3</v>
      </c>
      <c r="M14" s="1388">
        <v>3</v>
      </c>
      <c r="N14" s="1600" t="s">
        <v>1292</v>
      </c>
      <c r="O14" s="65"/>
    </row>
    <row r="15" spans="1:15" ht="27.75" customHeight="1">
      <c r="A15" s="1910"/>
      <c r="B15" s="1911"/>
      <c r="C15" s="1912"/>
      <c r="D15" s="1886"/>
      <c r="E15" s="1909"/>
      <c r="F15" s="1909"/>
      <c r="G15" s="1702" t="s">
        <v>16</v>
      </c>
      <c r="H15" s="1703">
        <f>H14</f>
        <v>71.6</v>
      </c>
      <c r="I15" s="1703">
        <f>I14</f>
        <v>57.4</v>
      </c>
      <c r="J15" s="1703">
        <f>J14</f>
        <v>57.4</v>
      </c>
      <c r="K15" s="1825"/>
      <c r="L15" s="1826"/>
      <c r="M15" s="1826"/>
      <c r="N15" s="1826"/>
      <c r="O15" s="1827"/>
    </row>
    <row r="16" spans="1:15" ht="70.5" customHeight="1">
      <c r="A16" s="1878" t="s">
        <v>11</v>
      </c>
      <c r="B16" s="1951" t="s">
        <v>11</v>
      </c>
      <c r="C16" s="1952" t="s">
        <v>17</v>
      </c>
      <c r="D16" s="1916"/>
      <c r="E16" s="1917" t="s">
        <v>241</v>
      </c>
      <c r="F16" s="1953" t="s">
        <v>1184</v>
      </c>
      <c r="G16" s="357" t="s">
        <v>15</v>
      </c>
      <c r="H16" s="336">
        <v>108.9</v>
      </c>
      <c r="I16" s="336">
        <v>108.9</v>
      </c>
      <c r="J16" s="351">
        <v>87.1</v>
      </c>
      <c r="K16" s="1913" t="s">
        <v>397</v>
      </c>
      <c r="L16" s="1914">
        <v>3</v>
      </c>
      <c r="M16" s="1944">
        <v>2</v>
      </c>
      <c r="N16" s="1601" t="s">
        <v>1293</v>
      </c>
      <c r="O16" s="1602" t="s">
        <v>1295</v>
      </c>
    </row>
    <row r="17" spans="1:15" ht="396.75" customHeight="1">
      <c r="A17" s="1910"/>
      <c r="B17" s="1951"/>
      <c r="C17" s="1952"/>
      <c r="D17" s="1916"/>
      <c r="E17" s="1917"/>
      <c r="F17" s="1953"/>
      <c r="G17" s="270" t="s">
        <v>232</v>
      </c>
      <c r="H17" s="35">
        <v>266.4</v>
      </c>
      <c r="I17" s="35">
        <v>140.4</v>
      </c>
      <c r="J17" s="35">
        <v>10.2</v>
      </c>
      <c r="K17" s="1888"/>
      <c r="L17" s="1915"/>
      <c r="M17" s="1945"/>
      <c r="N17" s="1603" t="s">
        <v>1294</v>
      </c>
      <c r="O17" s="1604" t="s">
        <v>1296</v>
      </c>
    </row>
    <row r="18" spans="1:15" ht="23.25" customHeight="1">
      <c r="A18" s="1879"/>
      <c r="B18" s="1877"/>
      <c r="C18" s="1884"/>
      <c r="D18" s="1894"/>
      <c r="E18" s="1918"/>
      <c r="F18" s="1954"/>
      <c r="G18" s="1251" t="s">
        <v>16</v>
      </c>
      <c r="H18" s="227">
        <f>SUM(H16:H17)</f>
        <v>375.29999999999995</v>
      </c>
      <c r="I18" s="227">
        <f>SUM(I16:I17)</f>
        <v>249.3</v>
      </c>
      <c r="J18" s="227">
        <f>SUM(J16:J17)</f>
        <v>97.3</v>
      </c>
      <c r="K18" s="1825"/>
      <c r="L18" s="1826"/>
      <c r="M18" s="1826"/>
      <c r="N18" s="1826"/>
      <c r="O18" s="1827"/>
    </row>
    <row r="19" spans="1:15" ht="1.5" customHeight="1" hidden="1">
      <c r="A19" s="283"/>
      <c r="B19" s="287"/>
      <c r="C19" s="169"/>
      <c r="D19" s="169" t="s">
        <v>11</v>
      </c>
      <c r="E19" s="171" t="s">
        <v>231</v>
      </c>
      <c r="F19" s="185" t="s">
        <v>386</v>
      </c>
      <c r="G19" s="176" t="s">
        <v>15</v>
      </c>
      <c r="H19" s="28">
        <v>9.7</v>
      </c>
      <c r="I19" s="271">
        <v>9.7</v>
      </c>
      <c r="J19" s="28"/>
      <c r="K19" s="180" t="s">
        <v>234</v>
      </c>
      <c r="L19" s="30">
        <v>1</v>
      </c>
      <c r="M19" s="30"/>
      <c r="N19" s="221"/>
      <c r="O19" s="179"/>
    </row>
    <row r="20" spans="1:15" ht="92.25" customHeight="1" hidden="1">
      <c r="A20" s="283"/>
      <c r="B20" s="287"/>
      <c r="C20" s="169"/>
      <c r="D20" s="169" t="s">
        <v>17</v>
      </c>
      <c r="E20" s="168" t="s">
        <v>229</v>
      </c>
      <c r="F20" s="185" t="s">
        <v>386</v>
      </c>
      <c r="G20" s="176" t="s">
        <v>15</v>
      </c>
      <c r="H20" s="28">
        <v>117.4</v>
      </c>
      <c r="I20" s="271">
        <v>117.4</v>
      </c>
      <c r="J20" s="28"/>
      <c r="K20" s="181" t="s">
        <v>235</v>
      </c>
      <c r="L20" s="30">
        <v>1</v>
      </c>
      <c r="M20" s="30"/>
      <c r="N20" s="220"/>
      <c r="O20" s="178"/>
    </row>
    <row r="21" spans="1:15" ht="0.75" customHeight="1" hidden="1">
      <c r="A21" s="283"/>
      <c r="B21" s="287"/>
      <c r="C21" s="169"/>
      <c r="D21" s="169" t="s">
        <v>30</v>
      </c>
      <c r="E21" s="168" t="s">
        <v>230</v>
      </c>
      <c r="F21" s="184" t="s">
        <v>386</v>
      </c>
      <c r="G21" s="176" t="s">
        <v>15</v>
      </c>
      <c r="H21" s="28">
        <v>108.9</v>
      </c>
      <c r="I21" s="271">
        <v>108.9</v>
      </c>
      <c r="J21" s="28"/>
      <c r="K21" s="180" t="s">
        <v>236</v>
      </c>
      <c r="L21" s="30">
        <v>1</v>
      </c>
      <c r="M21" s="30"/>
      <c r="N21" s="220"/>
      <c r="O21" s="178"/>
    </row>
    <row r="22" spans="1:15" ht="117" customHeight="1" hidden="1">
      <c r="A22" s="283"/>
      <c r="B22" s="287"/>
      <c r="C22" s="169"/>
      <c r="D22" s="169" t="s">
        <v>19</v>
      </c>
      <c r="E22" s="168" t="s">
        <v>387</v>
      </c>
      <c r="F22" s="186" t="s">
        <v>243</v>
      </c>
      <c r="G22" s="176" t="s">
        <v>15</v>
      </c>
      <c r="H22" s="28">
        <v>18.9</v>
      </c>
      <c r="I22" s="272">
        <v>18.9</v>
      </c>
      <c r="J22" s="34"/>
      <c r="K22" s="180" t="s">
        <v>233</v>
      </c>
      <c r="L22" s="30">
        <v>1</v>
      </c>
      <c r="M22" s="30"/>
      <c r="N22" s="221"/>
      <c r="O22" s="180"/>
    </row>
    <row r="23" spans="1:15" ht="105" customHeight="1" hidden="1">
      <c r="A23" s="283"/>
      <c r="B23" s="287"/>
      <c r="C23" s="169"/>
      <c r="D23" s="169" t="s">
        <v>20</v>
      </c>
      <c r="E23" s="171" t="s">
        <v>388</v>
      </c>
      <c r="F23" s="187" t="s">
        <v>243</v>
      </c>
      <c r="G23" s="176" t="s">
        <v>15</v>
      </c>
      <c r="H23" s="28">
        <v>4.6</v>
      </c>
      <c r="I23" s="273">
        <v>4.6</v>
      </c>
      <c r="J23" s="28"/>
      <c r="K23" s="180" t="s">
        <v>233</v>
      </c>
      <c r="L23" s="30">
        <v>1</v>
      </c>
      <c r="M23" s="30"/>
      <c r="N23" s="220"/>
      <c r="O23" s="178"/>
    </row>
    <row r="24" spans="1:15" ht="110.25" customHeight="1" hidden="1">
      <c r="A24" s="283"/>
      <c r="B24" s="287"/>
      <c r="C24" s="169"/>
      <c r="D24" s="169" t="s">
        <v>22</v>
      </c>
      <c r="E24" s="172" t="s">
        <v>389</v>
      </c>
      <c r="F24" s="188" t="s">
        <v>244</v>
      </c>
      <c r="G24" s="176" t="s">
        <v>15</v>
      </c>
      <c r="H24" s="28">
        <v>4.9</v>
      </c>
      <c r="I24" s="273">
        <v>4.9</v>
      </c>
      <c r="J24" s="28"/>
      <c r="K24" s="203" t="s">
        <v>235</v>
      </c>
      <c r="L24" s="30">
        <v>1</v>
      </c>
      <c r="M24" s="30"/>
      <c r="N24" s="220"/>
      <c r="O24" s="178"/>
    </row>
    <row r="25" spans="1:15" ht="70.5" customHeight="1" hidden="1">
      <c r="A25" s="283"/>
      <c r="B25" s="287"/>
      <c r="C25" s="169"/>
      <c r="D25" s="169" t="s">
        <v>23</v>
      </c>
      <c r="E25" s="173" t="s">
        <v>228</v>
      </c>
      <c r="F25" s="170" t="s">
        <v>242</v>
      </c>
      <c r="G25" s="176" t="s">
        <v>15</v>
      </c>
      <c r="H25" s="28">
        <v>6</v>
      </c>
      <c r="I25" s="273">
        <v>6</v>
      </c>
      <c r="J25" s="28"/>
      <c r="K25" s="203" t="s">
        <v>235</v>
      </c>
      <c r="L25" s="30">
        <v>1</v>
      </c>
      <c r="M25" s="30"/>
      <c r="N25" s="221"/>
      <c r="O25" s="180"/>
    </row>
    <row r="26" spans="1:15" ht="169.5" customHeight="1" hidden="1">
      <c r="A26" s="283"/>
      <c r="B26" s="287"/>
      <c r="C26" s="169"/>
      <c r="D26" s="169" t="s">
        <v>72</v>
      </c>
      <c r="E26" s="174" t="s">
        <v>390</v>
      </c>
      <c r="F26" s="170" t="s">
        <v>243</v>
      </c>
      <c r="G26" s="176" t="s">
        <v>15</v>
      </c>
      <c r="H26" s="28">
        <v>5</v>
      </c>
      <c r="I26" s="28"/>
      <c r="J26" s="28"/>
      <c r="K26" s="180" t="s">
        <v>237</v>
      </c>
      <c r="L26" s="30">
        <v>1</v>
      </c>
      <c r="M26" s="30"/>
      <c r="N26" s="221"/>
      <c r="O26" s="180"/>
    </row>
    <row r="27" spans="1:15" ht="93" customHeight="1">
      <c r="A27" s="1961" t="s">
        <v>11</v>
      </c>
      <c r="B27" s="1962" t="s">
        <v>11</v>
      </c>
      <c r="C27" s="1963" t="s">
        <v>30</v>
      </c>
      <c r="D27" s="1871"/>
      <c r="E27" s="1872" t="s">
        <v>238</v>
      </c>
      <c r="F27" s="1874" t="s">
        <v>1185</v>
      </c>
      <c r="G27" s="176" t="s">
        <v>15</v>
      </c>
      <c r="H27" s="28">
        <v>27</v>
      </c>
      <c r="I27" s="28">
        <v>0</v>
      </c>
      <c r="J27" s="28">
        <v>0</v>
      </c>
      <c r="K27" s="204" t="s">
        <v>245</v>
      </c>
      <c r="L27" s="30">
        <v>1</v>
      </c>
      <c r="M27" s="1438">
        <v>0</v>
      </c>
      <c r="N27" s="319"/>
      <c r="O27" s="1605" t="s">
        <v>1297</v>
      </c>
    </row>
    <row r="28" spans="1:15" ht="25.5" customHeight="1">
      <c r="A28" s="1961"/>
      <c r="B28" s="1962"/>
      <c r="C28" s="1963"/>
      <c r="D28" s="1871"/>
      <c r="E28" s="1873"/>
      <c r="F28" s="1875"/>
      <c r="G28" s="1251" t="s">
        <v>16</v>
      </c>
      <c r="H28" s="227">
        <f>SUM(H27)</f>
        <v>27</v>
      </c>
      <c r="I28" s="227">
        <f>SUM(I27)</f>
        <v>0</v>
      </c>
      <c r="J28" s="227">
        <f>SUM(J27)</f>
        <v>0</v>
      </c>
      <c r="K28" s="1825"/>
      <c r="L28" s="1826"/>
      <c r="M28" s="1826"/>
      <c r="N28" s="1826"/>
      <c r="O28" s="1827"/>
    </row>
    <row r="29" spans="1:15" ht="58.5" customHeight="1" hidden="1">
      <c r="A29" s="1961"/>
      <c r="B29" s="1962"/>
      <c r="C29" s="1963"/>
      <c r="D29" s="166" t="s">
        <v>11</v>
      </c>
      <c r="E29" s="175" t="s">
        <v>239</v>
      </c>
      <c r="F29" s="265" t="s">
        <v>391</v>
      </c>
      <c r="G29" s="182" t="s">
        <v>15</v>
      </c>
      <c r="H29" s="28">
        <v>30</v>
      </c>
      <c r="I29" s="274">
        <v>30</v>
      </c>
      <c r="J29" s="28"/>
      <c r="K29" s="183" t="s">
        <v>245</v>
      </c>
      <c r="L29" s="30">
        <v>4</v>
      </c>
      <c r="M29" s="30"/>
      <c r="N29" s="204"/>
      <c r="O29" s="181"/>
    </row>
    <row r="30" spans="1:15" ht="77.25" customHeight="1" hidden="1">
      <c r="A30" s="1961"/>
      <c r="B30" s="1962"/>
      <c r="C30" s="1963"/>
      <c r="D30" s="166" t="s">
        <v>17</v>
      </c>
      <c r="E30" s="175" t="s">
        <v>240</v>
      </c>
      <c r="F30" s="265" t="s">
        <v>391</v>
      </c>
      <c r="G30" s="182" t="s">
        <v>15</v>
      </c>
      <c r="H30" s="28">
        <v>127</v>
      </c>
      <c r="I30" s="273">
        <v>127</v>
      </c>
      <c r="J30" s="28"/>
      <c r="K30" s="181" t="s">
        <v>245</v>
      </c>
      <c r="L30" s="30">
        <v>5</v>
      </c>
      <c r="M30" s="30"/>
      <c r="N30" s="222"/>
      <c r="O30" s="183"/>
    </row>
    <row r="31" spans="1:15" ht="72" customHeight="1">
      <c r="A31" s="21" t="s">
        <v>11</v>
      </c>
      <c r="B31" s="1911" t="s">
        <v>11</v>
      </c>
      <c r="C31" s="1912" t="s">
        <v>19</v>
      </c>
      <c r="D31" s="1956"/>
      <c r="E31" s="1907" t="s">
        <v>611</v>
      </c>
      <c r="F31" s="1908" t="s">
        <v>1186</v>
      </c>
      <c r="G31" s="176" t="s">
        <v>15</v>
      </c>
      <c r="H31" s="35">
        <v>10</v>
      </c>
      <c r="I31" s="35">
        <v>1</v>
      </c>
      <c r="J31" s="35">
        <v>1</v>
      </c>
      <c r="K31" s="1887" t="s">
        <v>610</v>
      </c>
      <c r="L31" s="1889">
        <v>100</v>
      </c>
      <c r="M31" s="1891">
        <v>253</v>
      </c>
      <c r="N31" s="1851" t="s">
        <v>1298</v>
      </c>
      <c r="O31" s="1851" t="s">
        <v>1299</v>
      </c>
    </row>
    <row r="32" spans="1:15" ht="37.5" customHeight="1">
      <c r="A32" s="21"/>
      <c r="B32" s="1911"/>
      <c r="C32" s="1912"/>
      <c r="D32" s="1956"/>
      <c r="E32" s="1907"/>
      <c r="F32" s="1908"/>
      <c r="G32" s="195" t="s">
        <v>232</v>
      </c>
      <c r="H32" s="35">
        <v>266.5</v>
      </c>
      <c r="I32" s="35">
        <v>116.5</v>
      </c>
      <c r="J32" s="35">
        <v>69</v>
      </c>
      <c r="K32" s="1888"/>
      <c r="L32" s="1890"/>
      <c r="M32" s="1892"/>
      <c r="N32" s="1852"/>
      <c r="O32" s="1852"/>
    </row>
    <row r="33" spans="1:15" ht="28.5" customHeight="1">
      <c r="A33" s="21"/>
      <c r="B33" s="1911"/>
      <c r="C33" s="1912"/>
      <c r="D33" s="1956"/>
      <c r="E33" s="1907"/>
      <c r="F33" s="1908"/>
      <c r="G33" s="1251" t="s">
        <v>16</v>
      </c>
      <c r="H33" s="227">
        <f>SUM(H31+H32)</f>
        <v>276.5</v>
      </c>
      <c r="I33" s="227">
        <f>SUM(I31+I32)</f>
        <v>117.5</v>
      </c>
      <c r="J33" s="227">
        <f>SUM(J31+J32)</f>
        <v>70</v>
      </c>
      <c r="K33" s="1825"/>
      <c r="L33" s="1826"/>
      <c r="M33" s="1826"/>
      <c r="N33" s="1826"/>
      <c r="O33" s="1827"/>
    </row>
    <row r="34" spans="1:17" s="37" customFormat="1" ht="26.25" customHeight="1">
      <c r="A34" s="36" t="s">
        <v>11</v>
      </c>
      <c r="B34" s="100" t="s">
        <v>11</v>
      </c>
      <c r="C34" s="1964" t="s">
        <v>25</v>
      </c>
      <c r="D34" s="1965"/>
      <c r="E34" s="1965"/>
      <c r="F34" s="1965"/>
      <c r="G34" s="1966"/>
      <c r="H34" s="27">
        <f>SUM(H15+H18+H28+H33)</f>
        <v>750.4</v>
      </c>
      <c r="I34" s="27">
        <f>SUM(I15+I18+I28+I33)</f>
        <v>424.2</v>
      </c>
      <c r="J34" s="27">
        <f>SUM(J15+J18+J28+J33)</f>
        <v>224.7</v>
      </c>
      <c r="K34" s="1822"/>
      <c r="L34" s="1823"/>
      <c r="M34" s="1823"/>
      <c r="N34" s="1823"/>
      <c r="O34" s="1824"/>
      <c r="Q34" s="133"/>
    </row>
    <row r="35" spans="1:17" s="37" customFormat="1" ht="22.5" customHeight="1">
      <c r="A35" s="36" t="s">
        <v>11</v>
      </c>
      <c r="B35" s="1957" t="s">
        <v>31</v>
      </c>
      <c r="C35" s="1958"/>
      <c r="D35" s="1958"/>
      <c r="E35" s="1958"/>
      <c r="F35" s="1958"/>
      <c r="G35" s="1959"/>
      <c r="H35" s="33">
        <f>SUM(H34)</f>
        <v>750.4</v>
      </c>
      <c r="I35" s="33">
        <f>SUM(I34)</f>
        <v>424.2</v>
      </c>
      <c r="J35" s="33">
        <f>SUM(J34)</f>
        <v>224.7</v>
      </c>
      <c r="K35" s="1819"/>
      <c r="L35" s="1820"/>
      <c r="M35" s="1820"/>
      <c r="N35" s="1820"/>
      <c r="O35" s="1821"/>
      <c r="Q35" s="133"/>
    </row>
    <row r="36" spans="1:15" ht="22.5" customHeight="1">
      <c r="A36" s="284" t="s">
        <v>17</v>
      </c>
      <c r="B36" s="207" t="s">
        <v>144</v>
      </c>
      <c r="C36" s="207"/>
      <c r="D36" s="207"/>
      <c r="E36" s="208"/>
      <c r="F36" s="209"/>
      <c r="G36" s="209"/>
      <c r="H36" s="209"/>
      <c r="I36" s="209"/>
      <c r="J36" s="209"/>
      <c r="K36" s="209"/>
      <c r="L36" s="209"/>
      <c r="M36" s="209"/>
      <c r="N36" s="209"/>
      <c r="O36" s="210"/>
    </row>
    <row r="37" spans="1:17" s="37" customFormat="1" ht="24.75" customHeight="1">
      <c r="A37" s="141" t="s">
        <v>17</v>
      </c>
      <c r="B37" s="96" t="s">
        <v>11</v>
      </c>
      <c r="C37" s="1828" t="s">
        <v>145</v>
      </c>
      <c r="D37" s="1829"/>
      <c r="E37" s="1829"/>
      <c r="F37" s="1829"/>
      <c r="G37" s="1829"/>
      <c r="H37" s="1829"/>
      <c r="I37" s="1829"/>
      <c r="J37" s="1829"/>
      <c r="K37" s="1829"/>
      <c r="L37" s="1829"/>
      <c r="M37" s="1829"/>
      <c r="N37" s="1829"/>
      <c r="O37" s="1830"/>
      <c r="Q37" s="133"/>
    </row>
    <row r="38" spans="1:15" ht="156.75" customHeight="1">
      <c r="A38" s="1960" t="s">
        <v>17</v>
      </c>
      <c r="B38" s="1911" t="s">
        <v>11</v>
      </c>
      <c r="C38" s="1912" t="s">
        <v>11</v>
      </c>
      <c r="D38" s="1956"/>
      <c r="E38" s="1907" t="s">
        <v>612</v>
      </c>
      <c r="F38" s="1908" t="s">
        <v>1187</v>
      </c>
      <c r="G38" s="176" t="s">
        <v>15</v>
      </c>
      <c r="H38" s="35">
        <v>21.6</v>
      </c>
      <c r="I38" s="35">
        <v>0</v>
      </c>
      <c r="J38" s="35">
        <v>0</v>
      </c>
      <c r="K38" s="1934" t="s">
        <v>613</v>
      </c>
      <c r="L38" s="1889">
        <v>6</v>
      </c>
      <c r="M38" s="1937">
        <v>2</v>
      </c>
      <c r="N38" s="1831" t="s">
        <v>1300</v>
      </c>
      <c r="O38" s="1831" t="s">
        <v>1301</v>
      </c>
    </row>
    <row r="39" spans="1:15" ht="249.75" customHeight="1">
      <c r="A39" s="1960"/>
      <c r="B39" s="1911"/>
      <c r="C39" s="1912"/>
      <c r="D39" s="1956"/>
      <c r="E39" s="1907"/>
      <c r="F39" s="1908"/>
      <c r="G39" s="237" t="s">
        <v>318</v>
      </c>
      <c r="H39" s="623">
        <v>151.5</v>
      </c>
      <c r="I39" s="623">
        <v>38.7</v>
      </c>
      <c r="J39" s="623">
        <v>22.1</v>
      </c>
      <c r="K39" s="1935"/>
      <c r="L39" s="1936"/>
      <c r="M39" s="1938"/>
      <c r="N39" s="1832"/>
      <c r="O39" s="1832"/>
    </row>
    <row r="40" spans="1:15" ht="27.75" customHeight="1">
      <c r="A40" s="1960"/>
      <c r="B40" s="1911"/>
      <c r="C40" s="1912"/>
      <c r="D40" s="1956"/>
      <c r="E40" s="1907"/>
      <c r="F40" s="1908"/>
      <c r="G40" s="1250" t="s">
        <v>16</v>
      </c>
      <c r="H40" s="226">
        <f>SUM(H38:H39)</f>
        <v>173.1</v>
      </c>
      <c r="I40" s="226">
        <f>SUM(I38:I39)</f>
        <v>38.7</v>
      </c>
      <c r="J40" s="226">
        <f>SUM(J38:J39)</f>
        <v>22.1</v>
      </c>
      <c r="K40" s="1825"/>
      <c r="L40" s="1826"/>
      <c r="M40" s="1826"/>
      <c r="N40" s="1826"/>
      <c r="O40" s="1827"/>
    </row>
    <row r="41" spans="1:15" ht="122.25" customHeight="1">
      <c r="A41" s="1865" t="s">
        <v>17</v>
      </c>
      <c r="B41" s="1867" t="s">
        <v>11</v>
      </c>
      <c r="C41" s="1869" t="s">
        <v>30</v>
      </c>
      <c r="D41" s="1871"/>
      <c r="E41" s="1872" t="s">
        <v>626</v>
      </c>
      <c r="F41" s="1874" t="s">
        <v>1188</v>
      </c>
      <c r="G41" s="176" t="s">
        <v>15</v>
      </c>
      <c r="H41" s="28">
        <v>12</v>
      </c>
      <c r="I41" s="28">
        <v>0</v>
      </c>
      <c r="J41" s="28">
        <v>0</v>
      </c>
      <c r="K41" s="204" t="s">
        <v>627</v>
      </c>
      <c r="L41" s="30">
        <v>12</v>
      </c>
      <c r="M41" s="1438">
        <v>0</v>
      </c>
      <c r="N41" s="319"/>
      <c r="O41" s="1605" t="s">
        <v>1302</v>
      </c>
    </row>
    <row r="42" spans="1:15" ht="25.5" customHeight="1">
      <c r="A42" s="1866"/>
      <c r="B42" s="1868"/>
      <c r="C42" s="1870"/>
      <c r="D42" s="1871"/>
      <c r="E42" s="1873"/>
      <c r="F42" s="1875"/>
      <c r="G42" s="1251" t="s">
        <v>16</v>
      </c>
      <c r="H42" s="227">
        <f>SUM(H41)</f>
        <v>12</v>
      </c>
      <c r="I42" s="227">
        <f>SUM(I41)</f>
        <v>0</v>
      </c>
      <c r="J42" s="227">
        <f>SUM(J41)</f>
        <v>0</v>
      </c>
      <c r="K42" s="1825"/>
      <c r="L42" s="1826"/>
      <c r="M42" s="1826"/>
      <c r="N42" s="1826"/>
      <c r="O42" s="1827"/>
    </row>
    <row r="43" spans="1:17" s="37" customFormat="1" ht="23.25" customHeight="1">
      <c r="A43" s="36" t="s">
        <v>17</v>
      </c>
      <c r="B43" s="100" t="s">
        <v>11</v>
      </c>
      <c r="C43" s="1967" t="s">
        <v>25</v>
      </c>
      <c r="D43" s="1967"/>
      <c r="E43" s="1967"/>
      <c r="F43" s="1967"/>
      <c r="G43" s="1967"/>
      <c r="H43" s="67">
        <f>SUM(H40+H42)</f>
        <v>185.1</v>
      </c>
      <c r="I43" s="67">
        <f>SUM(I40+I42)</f>
        <v>38.7</v>
      </c>
      <c r="J43" s="67">
        <f>SUM(J40+J42)</f>
        <v>22.1</v>
      </c>
      <c r="K43" s="1822"/>
      <c r="L43" s="1823"/>
      <c r="M43" s="1823"/>
      <c r="N43" s="1823"/>
      <c r="O43" s="1824"/>
      <c r="Q43" s="133"/>
    </row>
    <row r="44" spans="1:17" s="37" customFormat="1" ht="22.5" customHeight="1">
      <c r="A44" s="36" t="s">
        <v>17</v>
      </c>
      <c r="B44" s="217" t="s">
        <v>31</v>
      </c>
      <c r="C44" s="218"/>
      <c r="D44" s="218"/>
      <c r="E44" s="218"/>
      <c r="F44" s="218"/>
      <c r="G44" s="219"/>
      <c r="H44" s="33">
        <f>SUM(H43)</f>
        <v>185.1</v>
      </c>
      <c r="I44" s="33">
        <f>SUM(I43)</f>
        <v>38.7</v>
      </c>
      <c r="J44" s="33">
        <f>SUM(J43)</f>
        <v>22.1</v>
      </c>
      <c r="K44" s="1819"/>
      <c r="L44" s="1820"/>
      <c r="M44" s="1820"/>
      <c r="N44" s="1820"/>
      <c r="O44" s="1821"/>
      <c r="Q44" s="133"/>
    </row>
    <row r="45" spans="1:17" s="37" customFormat="1" ht="22.5" customHeight="1">
      <c r="A45" s="36" t="s">
        <v>30</v>
      </c>
      <c r="B45" s="208" t="s">
        <v>146</v>
      </c>
      <c r="C45" s="209"/>
      <c r="D45" s="209"/>
      <c r="E45" s="209"/>
      <c r="F45" s="209"/>
      <c r="G45" s="209"/>
      <c r="H45" s="209"/>
      <c r="I45" s="209"/>
      <c r="J45" s="209"/>
      <c r="K45" s="209"/>
      <c r="L45" s="209"/>
      <c r="M45" s="209"/>
      <c r="N45" s="209"/>
      <c r="O45" s="210"/>
      <c r="Q45" s="133"/>
    </row>
    <row r="46" spans="1:17" s="37" customFormat="1" ht="24.75" customHeight="1">
      <c r="A46" s="36" t="s">
        <v>30</v>
      </c>
      <c r="B46" s="100" t="s">
        <v>11</v>
      </c>
      <c r="C46" s="1862" t="s">
        <v>147</v>
      </c>
      <c r="D46" s="1863"/>
      <c r="E46" s="1863"/>
      <c r="F46" s="1863"/>
      <c r="G46" s="1863"/>
      <c r="H46" s="1863"/>
      <c r="I46" s="1863"/>
      <c r="J46" s="1863"/>
      <c r="K46" s="1863"/>
      <c r="L46" s="1863"/>
      <c r="M46" s="1863"/>
      <c r="N46" s="1863"/>
      <c r="O46" s="1864"/>
      <c r="Q46" s="133"/>
    </row>
    <row r="47" spans="1:15" ht="135" customHeight="1">
      <c r="A47" s="1878" t="s">
        <v>30</v>
      </c>
      <c r="B47" s="1876" t="s">
        <v>11</v>
      </c>
      <c r="C47" s="1883" t="s">
        <v>17</v>
      </c>
      <c r="D47" s="1893"/>
      <c r="E47" s="1845" t="s">
        <v>614</v>
      </c>
      <c r="F47" s="1843" t="s">
        <v>1189</v>
      </c>
      <c r="G47" s="176" t="s">
        <v>15</v>
      </c>
      <c r="H47" s="35">
        <v>6.9</v>
      </c>
      <c r="I47" s="49">
        <v>6.9</v>
      </c>
      <c r="J47" s="35">
        <v>6.9</v>
      </c>
      <c r="K47" s="8" t="s">
        <v>512</v>
      </c>
      <c r="L47" s="668">
        <v>1</v>
      </c>
      <c r="M47" s="1440">
        <v>1</v>
      </c>
      <c r="N47" s="1607" t="s">
        <v>1695</v>
      </c>
      <c r="O47" s="214"/>
    </row>
    <row r="48" spans="1:15" ht="29.25" customHeight="1">
      <c r="A48" s="1879"/>
      <c r="B48" s="1877"/>
      <c r="C48" s="1884"/>
      <c r="D48" s="1894"/>
      <c r="E48" s="1846"/>
      <c r="F48" s="1844"/>
      <c r="G48" s="1250" t="s">
        <v>16</v>
      </c>
      <c r="H48" s="226">
        <f>H47</f>
        <v>6.9</v>
      </c>
      <c r="I48" s="226">
        <f>I47</f>
        <v>6.9</v>
      </c>
      <c r="J48" s="226">
        <f>J47</f>
        <v>6.9</v>
      </c>
      <c r="K48" s="1825"/>
      <c r="L48" s="1826"/>
      <c r="M48" s="1826"/>
      <c r="N48" s="1826"/>
      <c r="O48" s="1827"/>
    </row>
    <row r="49" spans="1:15" ht="235.5" customHeight="1" hidden="1">
      <c r="A49" s="284"/>
      <c r="B49" s="282"/>
      <c r="C49" s="10"/>
      <c r="D49" s="10" t="s">
        <v>11</v>
      </c>
      <c r="E49" s="65" t="s">
        <v>392</v>
      </c>
      <c r="F49" s="68" t="s">
        <v>244</v>
      </c>
      <c r="G49" s="189" t="s">
        <v>15</v>
      </c>
      <c r="H49" s="28">
        <v>14.5</v>
      </c>
      <c r="I49" s="275">
        <v>14.5</v>
      </c>
      <c r="J49" s="28"/>
      <c r="K49" s="181" t="s">
        <v>246</v>
      </c>
      <c r="L49" s="30">
        <v>1</v>
      </c>
      <c r="M49" s="30"/>
      <c r="N49" s="234"/>
      <c r="O49" s="205"/>
    </row>
    <row r="50" spans="1:15" ht="105.75" customHeight="1" hidden="1">
      <c r="A50" s="284"/>
      <c r="B50" s="282"/>
      <c r="C50" s="10"/>
      <c r="D50" s="10" t="s">
        <v>17</v>
      </c>
      <c r="E50" s="65" t="s">
        <v>393</v>
      </c>
      <c r="F50" s="68" t="s">
        <v>244</v>
      </c>
      <c r="G50" s="189" t="s">
        <v>15</v>
      </c>
      <c r="H50" s="28">
        <v>15</v>
      </c>
      <c r="I50" s="276">
        <v>15</v>
      </c>
      <c r="J50" s="28"/>
      <c r="K50" s="181" t="s">
        <v>246</v>
      </c>
      <c r="L50" s="30">
        <v>1</v>
      </c>
      <c r="M50" s="30"/>
      <c r="N50" s="234"/>
      <c r="O50" s="29"/>
    </row>
    <row r="51" spans="1:15" ht="95.25" customHeight="1">
      <c r="A51" s="1960" t="s">
        <v>30</v>
      </c>
      <c r="B51" s="1911" t="s">
        <v>11</v>
      </c>
      <c r="C51" s="1912" t="s">
        <v>30</v>
      </c>
      <c r="D51" s="1956"/>
      <c r="E51" s="65" t="s">
        <v>615</v>
      </c>
      <c r="F51" s="1908" t="s">
        <v>1189</v>
      </c>
      <c r="G51" s="176" t="s">
        <v>15</v>
      </c>
      <c r="H51" s="35">
        <v>1.5</v>
      </c>
      <c r="I51" s="320">
        <v>1.5</v>
      </c>
      <c r="J51" s="35">
        <v>1.5</v>
      </c>
      <c r="K51" s="5" t="s">
        <v>616</v>
      </c>
      <c r="L51" s="668">
        <v>1</v>
      </c>
      <c r="M51" s="1440">
        <v>1</v>
      </c>
      <c r="N51" s="1603" t="s">
        <v>1303</v>
      </c>
      <c r="O51" s="5"/>
    </row>
    <row r="52" spans="1:15" ht="24.75" customHeight="1">
      <c r="A52" s="1960"/>
      <c r="B52" s="1911"/>
      <c r="C52" s="1912"/>
      <c r="D52" s="1956"/>
      <c r="E52" s="65"/>
      <c r="F52" s="1909"/>
      <c r="G52" s="1249" t="s">
        <v>16</v>
      </c>
      <c r="H52" s="227">
        <f>SUM(H51:H51)</f>
        <v>1.5</v>
      </c>
      <c r="I52" s="227">
        <f>SUM(I51:I51)</f>
        <v>1.5</v>
      </c>
      <c r="J52" s="227">
        <f>SUM(J51:J51)</f>
        <v>1.5</v>
      </c>
      <c r="K52" s="1825"/>
      <c r="L52" s="1826"/>
      <c r="M52" s="1826"/>
      <c r="N52" s="1826"/>
      <c r="O52" s="1827"/>
    </row>
    <row r="53" spans="1:15" ht="121.5" customHeight="1">
      <c r="A53" s="1960" t="s">
        <v>30</v>
      </c>
      <c r="B53" s="1911" t="s">
        <v>11</v>
      </c>
      <c r="C53" s="1912" t="s">
        <v>19</v>
      </c>
      <c r="D53" s="1956"/>
      <c r="E53" s="1907" t="s">
        <v>617</v>
      </c>
      <c r="F53" s="1908" t="s">
        <v>1189</v>
      </c>
      <c r="G53" s="176" t="s">
        <v>15</v>
      </c>
      <c r="H53" s="35">
        <v>7.5</v>
      </c>
      <c r="I53" s="230">
        <v>7.5</v>
      </c>
      <c r="J53" s="35">
        <v>7.5</v>
      </c>
      <c r="K53" s="5" t="s">
        <v>618</v>
      </c>
      <c r="L53" s="4">
        <v>1</v>
      </c>
      <c r="M53" s="1441">
        <v>2</v>
      </c>
      <c r="N53" s="1603" t="s">
        <v>1304</v>
      </c>
      <c r="O53" s="1429"/>
    </row>
    <row r="54" spans="1:15" ht="27" customHeight="1">
      <c r="A54" s="1960"/>
      <c r="B54" s="1911"/>
      <c r="C54" s="1912"/>
      <c r="D54" s="1956"/>
      <c r="E54" s="1907"/>
      <c r="F54" s="1909"/>
      <c r="G54" s="1248" t="s">
        <v>16</v>
      </c>
      <c r="H54" s="227">
        <f>SUM(H53:H53)</f>
        <v>7.5</v>
      </c>
      <c r="I54" s="227">
        <f>SUM(I53:I53)</f>
        <v>7.5</v>
      </c>
      <c r="J54" s="227">
        <f>SUM(J53:J53)</f>
        <v>7.5</v>
      </c>
      <c r="K54" s="1825"/>
      <c r="L54" s="1826"/>
      <c r="M54" s="1826"/>
      <c r="N54" s="1826"/>
      <c r="O54" s="1827"/>
    </row>
    <row r="55" spans="1:17" s="37" customFormat="1" ht="23.25" customHeight="1">
      <c r="A55" s="36" t="s">
        <v>30</v>
      </c>
      <c r="B55" s="100" t="s">
        <v>11</v>
      </c>
      <c r="C55" s="1921" t="s">
        <v>25</v>
      </c>
      <c r="D55" s="1922"/>
      <c r="E55" s="1922"/>
      <c r="F55" s="1922"/>
      <c r="G55" s="1923"/>
      <c r="H55" s="27">
        <f>SUM(H48+H52+H54)</f>
        <v>15.9</v>
      </c>
      <c r="I55" s="27">
        <f>SUM(I48+I52+I54)</f>
        <v>15.9</v>
      </c>
      <c r="J55" s="27">
        <f>SUM(J48+J52+J54)</f>
        <v>15.9</v>
      </c>
      <c r="K55" s="1822"/>
      <c r="L55" s="1823"/>
      <c r="M55" s="1823"/>
      <c r="N55" s="1823"/>
      <c r="O55" s="1824"/>
      <c r="Q55" s="133"/>
    </row>
    <row r="56" spans="1:17" s="37" customFormat="1" ht="22.5" customHeight="1">
      <c r="A56" s="36" t="s">
        <v>30</v>
      </c>
      <c r="B56" s="1900" t="s">
        <v>31</v>
      </c>
      <c r="C56" s="1901"/>
      <c r="D56" s="1901"/>
      <c r="E56" s="1901"/>
      <c r="F56" s="1901"/>
      <c r="G56" s="1902"/>
      <c r="H56" s="33">
        <f>SUM(H55)</f>
        <v>15.9</v>
      </c>
      <c r="I56" s="33">
        <f>SUM(I55)</f>
        <v>15.9</v>
      </c>
      <c r="J56" s="33">
        <f>SUM(J55)</f>
        <v>15.9</v>
      </c>
      <c r="K56" s="1819"/>
      <c r="L56" s="1820"/>
      <c r="M56" s="1820"/>
      <c r="N56" s="1820"/>
      <c r="O56" s="1821"/>
      <c r="Q56" s="133"/>
    </row>
    <row r="57" spans="1:17" s="37" customFormat="1" ht="22.5" customHeight="1">
      <c r="A57" s="36" t="s">
        <v>19</v>
      </c>
      <c r="B57" s="208" t="s">
        <v>148</v>
      </c>
      <c r="C57" s="209"/>
      <c r="D57" s="209"/>
      <c r="E57" s="209"/>
      <c r="F57" s="209"/>
      <c r="G57" s="209"/>
      <c r="H57" s="209"/>
      <c r="I57" s="209"/>
      <c r="J57" s="209"/>
      <c r="K57" s="209"/>
      <c r="L57" s="209"/>
      <c r="M57" s="209"/>
      <c r="N57" s="209"/>
      <c r="O57" s="210"/>
      <c r="Q57" s="133"/>
    </row>
    <row r="58" spans="1:17" s="37" customFormat="1" ht="24.75" customHeight="1">
      <c r="A58" s="36" t="s">
        <v>19</v>
      </c>
      <c r="B58" s="100" t="s">
        <v>11</v>
      </c>
      <c r="C58" s="211" t="s">
        <v>149</v>
      </c>
      <c r="D58" s="212"/>
      <c r="E58" s="223"/>
      <c r="F58" s="223"/>
      <c r="G58" s="223"/>
      <c r="H58" s="223"/>
      <c r="I58" s="223"/>
      <c r="J58" s="223"/>
      <c r="K58" s="223"/>
      <c r="L58" s="223"/>
      <c r="M58" s="223"/>
      <c r="N58" s="223"/>
      <c r="O58" s="224"/>
      <c r="Q58" s="133"/>
    </row>
    <row r="59" spans="1:15" ht="294.75" customHeight="1">
      <c r="A59" s="1960" t="s">
        <v>19</v>
      </c>
      <c r="B59" s="1911" t="s">
        <v>11</v>
      </c>
      <c r="C59" s="1912" t="s">
        <v>11</v>
      </c>
      <c r="D59" s="1956"/>
      <c r="E59" s="1907" t="s">
        <v>619</v>
      </c>
      <c r="F59" s="1908" t="s">
        <v>1190</v>
      </c>
      <c r="G59" s="195" t="s">
        <v>15</v>
      </c>
      <c r="H59" s="18">
        <v>17</v>
      </c>
      <c r="I59" s="229">
        <v>17</v>
      </c>
      <c r="J59" s="18">
        <v>17</v>
      </c>
      <c r="K59" s="25" t="s">
        <v>620</v>
      </c>
      <c r="L59" s="668">
        <v>3</v>
      </c>
      <c r="M59" s="1440">
        <v>3</v>
      </c>
      <c r="N59" s="1608" t="s">
        <v>1305</v>
      </c>
      <c r="O59" s="167"/>
    </row>
    <row r="60" spans="1:15" ht="30" customHeight="1">
      <c r="A60" s="1960"/>
      <c r="B60" s="1911"/>
      <c r="C60" s="1912"/>
      <c r="D60" s="1956"/>
      <c r="E60" s="1907"/>
      <c r="F60" s="1909"/>
      <c r="G60" s="1247" t="s">
        <v>16</v>
      </c>
      <c r="H60" s="226">
        <f>H59</f>
        <v>17</v>
      </c>
      <c r="I60" s="226">
        <f>I59</f>
        <v>17</v>
      </c>
      <c r="J60" s="226">
        <f>J59</f>
        <v>17</v>
      </c>
      <c r="K60" s="1840"/>
      <c r="L60" s="1841"/>
      <c r="M60" s="1841"/>
      <c r="N60" s="1841"/>
      <c r="O60" s="1842"/>
    </row>
    <row r="61" spans="1:244" s="32" customFormat="1" ht="19.5" customHeight="1">
      <c r="A61" s="285" t="s">
        <v>19</v>
      </c>
      <c r="B61" s="288" t="s">
        <v>11</v>
      </c>
      <c r="C61" s="1790" t="s">
        <v>46</v>
      </c>
      <c r="D61" s="1791"/>
      <c r="E61" s="1791"/>
      <c r="F61" s="1791"/>
      <c r="G61" s="1792"/>
      <c r="H61" s="322">
        <f>SUM(H60)</f>
        <v>17</v>
      </c>
      <c r="I61" s="322">
        <f>SUM(I60)</f>
        <v>17</v>
      </c>
      <c r="J61" s="322">
        <f>SUM(J60)</f>
        <v>17</v>
      </c>
      <c r="K61" s="1880"/>
      <c r="L61" s="1881"/>
      <c r="M61" s="1881"/>
      <c r="N61" s="1881"/>
      <c r="O61" s="1882"/>
      <c r="P61" s="69"/>
      <c r="Q61" s="70"/>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row>
    <row r="62" spans="1:244" s="32" customFormat="1" ht="23.25" customHeight="1">
      <c r="A62" s="286" t="s">
        <v>19</v>
      </c>
      <c r="B62" s="321" t="s">
        <v>17</v>
      </c>
      <c r="C62" s="1968" t="s">
        <v>150</v>
      </c>
      <c r="D62" s="1969"/>
      <c r="E62" s="1969"/>
      <c r="F62" s="1969"/>
      <c r="G62" s="323"/>
      <c r="H62" s="323"/>
      <c r="I62" s="323"/>
      <c r="J62" s="323"/>
      <c r="K62" s="323"/>
      <c r="L62" s="323"/>
      <c r="M62" s="323"/>
      <c r="N62" s="323"/>
      <c r="O62" s="324"/>
      <c r="P62" s="69"/>
      <c r="Q62" s="70"/>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row>
    <row r="63" spans="1:253" s="73" customFormat="1" ht="60" customHeight="1">
      <c r="A63" s="1750" t="s">
        <v>19</v>
      </c>
      <c r="B63" s="1751" t="s">
        <v>17</v>
      </c>
      <c r="C63" s="1903" t="s">
        <v>11</v>
      </c>
      <c r="D63" s="1904"/>
      <c r="E63" s="1905" t="s">
        <v>621</v>
      </c>
      <c r="F63" s="1927" t="s">
        <v>1191</v>
      </c>
      <c r="G63" s="266" t="s">
        <v>15</v>
      </c>
      <c r="H63" s="267">
        <v>11</v>
      </c>
      <c r="I63" s="267">
        <v>12.8</v>
      </c>
      <c r="J63" s="71">
        <v>10</v>
      </c>
      <c r="K63" s="190" t="s">
        <v>622</v>
      </c>
      <c r="L63" s="637">
        <v>15</v>
      </c>
      <c r="M63" s="1442">
        <v>9</v>
      </c>
      <c r="N63" s="1610" t="s">
        <v>1306</v>
      </c>
      <c r="O63" s="1609" t="s">
        <v>1307</v>
      </c>
      <c r="P63" s="69"/>
      <c r="Q63" s="70"/>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72"/>
      <c r="IL63" s="72"/>
      <c r="IM63" s="72"/>
      <c r="IN63" s="72"/>
      <c r="IO63" s="72"/>
      <c r="IP63" s="72"/>
      <c r="IQ63" s="72"/>
      <c r="IR63" s="72"/>
      <c r="IS63" s="72"/>
    </row>
    <row r="64" spans="1:253" s="73" customFormat="1" ht="24.75" customHeight="1">
      <c r="A64" s="1750"/>
      <c r="B64" s="1751"/>
      <c r="C64" s="1903"/>
      <c r="D64" s="1904"/>
      <c r="E64" s="1906"/>
      <c r="F64" s="1927"/>
      <c r="G64" s="136" t="s">
        <v>24</v>
      </c>
      <c r="H64" s="228">
        <f aca="true" t="shared" si="0" ref="H64:J65">SUM(H63)</f>
        <v>11</v>
      </c>
      <c r="I64" s="228">
        <f t="shared" si="0"/>
        <v>12.8</v>
      </c>
      <c r="J64" s="228">
        <f t="shared" si="0"/>
        <v>10</v>
      </c>
      <c r="K64" s="1855"/>
      <c r="L64" s="1856"/>
      <c r="M64" s="1856"/>
      <c r="N64" s="1856"/>
      <c r="O64" s="1857"/>
      <c r="P64" s="69"/>
      <c r="Q64" s="74"/>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72"/>
      <c r="IL64" s="72"/>
      <c r="IM64" s="72"/>
      <c r="IN64" s="72"/>
      <c r="IO64" s="72"/>
      <c r="IP64" s="72"/>
      <c r="IQ64" s="72"/>
      <c r="IR64" s="72"/>
      <c r="IS64" s="72"/>
    </row>
    <row r="65" spans="1:253" s="73" customFormat="1" ht="24.75" customHeight="1">
      <c r="A65" s="269" t="s">
        <v>19</v>
      </c>
      <c r="B65" s="75" t="s">
        <v>17</v>
      </c>
      <c r="C65" s="1928" t="s">
        <v>46</v>
      </c>
      <c r="D65" s="1929"/>
      <c r="E65" s="1929"/>
      <c r="F65" s="1929"/>
      <c r="G65" s="1930"/>
      <c r="H65" s="76">
        <f t="shared" si="0"/>
        <v>11</v>
      </c>
      <c r="I65" s="76">
        <f t="shared" si="0"/>
        <v>12.8</v>
      </c>
      <c r="J65" s="76">
        <f t="shared" si="0"/>
        <v>10</v>
      </c>
      <c r="K65" s="1942"/>
      <c r="L65" s="1881"/>
      <c r="M65" s="1881"/>
      <c r="N65" s="1881"/>
      <c r="O65" s="1882"/>
      <c r="P65" s="69"/>
      <c r="Q65" s="70"/>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72"/>
      <c r="IL65" s="72"/>
      <c r="IM65" s="72"/>
      <c r="IN65" s="72"/>
      <c r="IO65" s="72"/>
      <c r="IP65" s="72"/>
      <c r="IQ65" s="72"/>
      <c r="IR65" s="72"/>
      <c r="IS65" s="72"/>
    </row>
    <row r="66" spans="1:253" s="32" customFormat="1" ht="23.25" customHeight="1">
      <c r="A66" s="269" t="s">
        <v>19</v>
      </c>
      <c r="B66" s="1898" t="s">
        <v>60</v>
      </c>
      <c r="C66" s="1898"/>
      <c r="D66" s="1898"/>
      <c r="E66" s="1898"/>
      <c r="F66" s="1898"/>
      <c r="G66" s="1899"/>
      <c r="H66" s="268">
        <f>SUM(H61+H65)</f>
        <v>28</v>
      </c>
      <c r="I66" s="268">
        <f>SUM(I61+I65)</f>
        <v>29.8</v>
      </c>
      <c r="J66" s="268">
        <f>SUM(J61+J65)</f>
        <v>27</v>
      </c>
      <c r="K66" s="1924"/>
      <c r="L66" s="1925"/>
      <c r="M66" s="1925"/>
      <c r="N66" s="1925"/>
      <c r="O66" s="1926"/>
      <c r="P66" s="69"/>
      <c r="Q66" s="70"/>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72"/>
      <c r="IL66" s="72"/>
      <c r="IM66" s="72"/>
      <c r="IN66" s="72"/>
      <c r="IO66" s="72"/>
      <c r="IP66" s="72"/>
      <c r="IQ66" s="72"/>
      <c r="IR66" s="72"/>
      <c r="IS66" s="72"/>
    </row>
    <row r="67" spans="1:17" s="37" customFormat="1" ht="22.5" customHeight="1">
      <c r="A67" s="36" t="s">
        <v>20</v>
      </c>
      <c r="B67" s="1836" t="s">
        <v>395</v>
      </c>
      <c r="C67" s="1837"/>
      <c r="D67" s="1837"/>
      <c r="E67" s="1837"/>
      <c r="F67" s="1837"/>
      <c r="G67" s="1837"/>
      <c r="H67" s="1837"/>
      <c r="I67" s="1837"/>
      <c r="J67" s="1837"/>
      <c r="K67" s="1837"/>
      <c r="L67" s="1837"/>
      <c r="M67" s="1837"/>
      <c r="N67" s="1837"/>
      <c r="O67" s="1838"/>
      <c r="Q67" s="133"/>
    </row>
    <row r="68" spans="1:17" s="37" customFormat="1" ht="24.75" customHeight="1">
      <c r="A68" s="36" t="s">
        <v>20</v>
      </c>
      <c r="B68" s="100" t="s">
        <v>11</v>
      </c>
      <c r="C68" s="1862" t="s">
        <v>396</v>
      </c>
      <c r="D68" s="1863"/>
      <c r="E68" s="1863"/>
      <c r="F68" s="1863"/>
      <c r="G68" s="1863"/>
      <c r="H68" s="1863"/>
      <c r="I68" s="1863"/>
      <c r="J68" s="1863"/>
      <c r="K68" s="1863"/>
      <c r="L68" s="1863"/>
      <c r="M68" s="1863"/>
      <c r="N68" s="1863"/>
      <c r="O68" s="1864"/>
      <c r="Q68" s="133"/>
    </row>
    <row r="69" spans="1:253" s="73" customFormat="1" ht="309" customHeight="1">
      <c r="A69" s="1920" t="s">
        <v>20</v>
      </c>
      <c r="B69" s="1919" t="s">
        <v>11</v>
      </c>
      <c r="C69" s="1903" t="s">
        <v>11</v>
      </c>
      <c r="D69" s="1904"/>
      <c r="E69" s="1793" t="s">
        <v>623</v>
      </c>
      <c r="F69" s="1927" t="s">
        <v>1192</v>
      </c>
      <c r="G69" s="266" t="s">
        <v>15</v>
      </c>
      <c r="H69" s="267">
        <v>120.8</v>
      </c>
      <c r="I69" s="267">
        <v>90.8</v>
      </c>
      <c r="J69" s="71">
        <v>37.5</v>
      </c>
      <c r="K69" s="1858" t="s">
        <v>394</v>
      </c>
      <c r="L69" s="1860">
        <v>16</v>
      </c>
      <c r="M69" s="1849">
        <v>13</v>
      </c>
      <c r="N69" s="1853" t="s">
        <v>1308</v>
      </c>
      <c r="O69" s="1853" t="s">
        <v>1309</v>
      </c>
      <c r="P69" s="69"/>
      <c r="Q69" s="70"/>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72"/>
      <c r="IL69" s="72"/>
      <c r="IM69" s="72"/>
      <c r="IN69" s="72"/>
      <c r="IO69" s="72"/>
      <c r="IP69" s="72"/>
      <c r="IQ69" s="72"/>
      <c r="IR69" s="72"/>
      <c r="IS69" s="72"/>
    </row>
    <row r="70" spans="1:253" s="73" customFormat="1" ht="124.5" customHeight="1">
      <c r="A70" s="1920"/>
      <c r="B70" s="1919"/>
      <c r="C70" s="1903"/>
      <c r="D70" s="1904"/>
      <c r="E70" s="1793"/>
      <c r="F70" s="1927"/>
      <c r="G70" s="266" t="s">
        <v>318</v>
      </c>
      <c r="H70" s="267">
        <v>399.2</v>
      </c>
      <c r="I70" s="267">
        <v>399.2</v>
      </c>
      <c r="J70" s="71">
        <v>399.2</v>
      </c>
      <c r="K70" s="1859"/>
      <c r="L70" s="1861"/>
      <c r="M70" s="1850"/>
      <c r="N70" s="1854"/>
      <c r="O70" s="1854"/>
      <c r="P70" s="69"/>
      <c r="Q70" s="70"/>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72"/>
      <c r="IL70" s="72"/>
      <c r="IM70" s="72"/>
      <c r="IN70" s="72"/>
      <c r="IO70" s="72"/>
      <c r="IP70" s="72"/>
      <c r="IQ70" s="72"/>
      <c r="IR70" s="72"/>
      <c r="IS70" s="72"/>
    </row>
    <row r="71" spans="1:253" s="73" customFormat="1" ht="21" customHeight="1">
      <c r="A71" s="1920"/>
      <c r="B71" s="1919"/>
      <c r="C71" s="1903"/>
      <c r="D71" s="1904"/>
      <c r="E71" s="1794"/>
      <c r="F71" s="1927"/>
      <c r="G71" s="136" t="s">
        <v>24</v>
      </c>
      <c r="H71" s="228">
        <f>SUM(H69+H70)</f>
        <v>520</v>
      </c>
      <c r="I71" s="228">
        <f>SUM(I69+I70)</f>
        <v>490</v>
      </c>
      <c r="J71" s="228">
        <f>SUM(J69+J70)</f>
        <v>436.7</v>
      </c>
      <c r="K71" s="1855"/>
      <c r="L71" s="1856"/>
      <c r="M71" s="1856"/>
      <c r="N71" s="1856"/>
      <c r="O71" s="1857"/>
      <c r="P71" s="69"/>
      <c r="Q71" s="74"/>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72"/>
      <c r="IL71" s="72"/>
      <c r="IM71" s="72"/>
      <c r="IN71" s="72"/>
      <c r="IO71" s="72"/>
      <c r="IP71" s="72"/>
      <c r="IQ71" s="72"/>
      <c r="IR71" s="72"/>
      <c r="IS71" s="72"/>
    </row>
    <row r="72" spans="1:253" s="73" customFormat="1" ht="87" customHeight="1">
      <c r="A72" s="1920" t="s">
        <v>20</v>
      </c>
      <c r="B72" s="1751" t="s">
        <v>11</v>
      </c>
      <c r="C72" s="1903" t="s">
        <v>17</v>
      </c>
      <c r="D72" s="1795"/>
      <c r="E72" s="1931" t="s">
        <v>624</v>
      </c>
      <c r="F72" s="1895" t="s">
        <v>1193</v>
      </c>
      <c r="G72" s="266" t="s">
        <v>15</v>
      </c>
      <c r="H72" s="267">
        <v>108</v>
      </c>
      <c r="I72" s="267">
        <v>80.4</v>
      </c>
      <c r="J72" s="71">
        <v>75.3</v>
      </c>
      <c r="K72" s="190" t="s">
        <v>625</v>
      </c>
      <c r="L72" s="1847">
        <v>11</v>
      </c>
      <c r="M72" s="1849">
        <v>5</v>
      </c>
      <c r="N72" s="1851" t="s">
        <v>1310</v>
      </c>
      <c r="O72" s="1851" t="s">
        <v>1311</v>
      </c>
      <c r="P72" s="69"/>
      <c r="Q72" s="70"/>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72"/>
      <c r="IL72" s="72"/>
      <c r="IM72" s="72"/>
      <c r="IN72" s="72"/>
      <c r="IO72" s="72"/>
      <c r="IP72" s="72"/>
      <c r="IQ72" s="72"/>
      <c r="IR72" s="72"/>
      <c r="IS72" s="72"/>
    </row>
    <row r="73" spans="1:253" s="73" customFormat="1" ht="243" customHeight="1">
      <c r="A73" s="1920"/>
      <c r="B73" s="1751"/>
      <c r="C73" s="1903"/>
      <c r="D73" s="1796"/>
      <c r="E73" s="1932"/>
      <c r="F73" s="1896"/>
      <c r="G73" s="266" t="s">
        <v>318</v>
      </c>
      <c r="H73" s="267">
        <v>25</v>
      </c>
      <c r="I73" s="267">
        <v>0</v>
      </c>
      <c r="J73" s="71">
        <v>0</v>
      </c>
      <c r="K73" s="669"/>
      <c r="L73" s="1848"/>
      <c r="M73" s="1850"/>
      <c r="N73" s="1852"/>
      <c r="O73" s="1852"/>
      <c r="P73" s="69"/>
      <c r="Q73" s="70"/>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72"/>
      <c r="IL73" s="72"/>
      <c r="IM73" s="72"/>
      <c r="IN73" s="72"/>
      <c r="IO73" s="72"/>
      <c r="IP73" s="72"/>
      <c r="IQ73" s="72"/>
      <c r="IR73" s="72"/>
      <c r="IS73" s="72"/>
    </row>
    <row r="74" spans="1:253" s="73" customFormat="1" ht="24.75" customHeight="1">
      <c r="A74" s="1920"/>
      <c r="B74" s="1751"/>
      <c r="C74" s="1903"/>
      <c r="D74" s="1797"/>
      <c r="E74" s="1933"/>
      <c r="F74" s="1897"/>
      <c r="G74" s="136" t="s">
        <v>24</v>
      </c>
      <c r="H74" s="277">
        <f>SUM(H72+H73)</f>
        <v>133</v>
      </c>
      <c r="I74" s="277">
        <f>SUM(I72+I73)</f>
        <v>80.4</v>
      </c>
      <c r="J74" s="277">
        <f>SUM(J72+J73)</f>
        <v>75.3</v>
      </c>
      <c r="K74" s="1855"/>
      <c r="L74" s="1856"/>
      <c r="M74" s="1856"/>
      <c r="N74" s="1856"/>
      <c r="O74" s="1857"/>
      <c r="P74" s="69"/>
      <c r="Q74" s="74"/>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72"/>
      <c r="IL74" s="72"/>
      <c r="IM74" s="72"/>
      <c r="IN74" s="72"/>
      <c r="IO74" s="72"/>
      <c r="IP74" s="72"/>
      <c r="IQ74" s="72"/>
      <c r="IR74" s="72"/>
      <c r="IS74" s="72"/>
    </row>
    <row r="75" spans="1:253" s="73" customFormat="1" ht="24.75" customHeight="1">
      <c r="A75" s="269" t="s">
        <v>20</v>
      </c>
      <c r="B75" s="75" t="s">
        <v>11</v>
      </c>
      <c r="C75" s="1928" t="s">
        <v>46</v>
      </c>
      <c r="D75" s="1929"/>
      <c r="E75" s="1929"/>
      <c r="F75" s="1929"/>
      <c r="G75" s="1930"/>
      <c r="H75" s="278">
        <f>SUM(H71+H74)</f>
        <v>653</v>
      </c>
      <c r="I75" s="278">
        <f>SUM(I71+I74)</f>
        <v>570.4</v>
      </c>
      <c r="J75" s="278">
        <f>SUM(J71+J74)</f>
        <v>512</v>
      </c>
      <c r="K75" s="1942"/>
      <c r="L75" s="1881"/>
      <c r="M75" s="1881"/>
      <c r="N75" s="1881"/>
      <c r="O75" s="1882"/>
      <c r="P75" s="69"/>
      <c r="Q75" s="70"/>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72"/>
      <c r="IL75" s="72"/>
      <c r="IM75" s="72"/>
      <c r="IN75" s="72"/>
      <c r="IO75" s="72"/>
      <c r="IP75" s="72"/>
      <c r="IQ75" s="72"/>
      <c r="IR75" s="72"/>
      <c r="IS75" s="72"/>
    </row>
    <row r="76" spans="1:253" s="32" customFormat="1" ht="23.25" customHeight="1">
      <c r="A76" s="269" t="s">
        <v>20</v>
      </c>
      <c r="B76" s="1898" t="s">
        <v>60</v>
      </c>
      <c r="C76" s="1898"/>
      <c r="D76" s="1898"/>
      <c r="E76" s="1898"/>
      <c r="F76" s="1898"/>
      <c r="G76" s="1899"/>
      <c r="H76" s="279">
        <f>SUM(H75)</f>
        <v>653</v>
      </c>
      <c r="I76" s="279">
        <f>SUM(I75)</f>
        <v>570.4</v>
      </c>
      <c r="J76" s="279">
        <f>SUM(J75)</f>
        <v>512</v>
      </c>
      <c r="K76" s="1924"/>
      <c r="L76" s="1925"/>
      <c r="M76" s="1925"/>
      <c r="N76" s="1925"/>
      <c r="O76" s="1926"/>
      <c r="P76" s="69"/>
      <c r="Q76" s="70"/>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72"/>
      <c r="IL76" s="72"/>
      <c r="IM76" s="72"/>
      <c r="IN76" s="72"/>
      <c r="IO76" s="72"/>
      <c r="IP76" s="72"/>
      <c r="IQ76" s="72"/>
      <c r="IR76" s="72"/>
      <c r="IS76" s="72"/>
    </row>
    <row r="77" spans="1:17" s="37" customFormat="1" ht="30.75" customHeight="1">
      <c r="A77" s="1970" t="s">
        <v>39</v>
      </c>
      <c r="B77" s="1970"/>
      <c r="C77" s="1970"/>
      <c r="D77" s="1970"/>
      <c r="E77" s="1970"/>
      <c r="F77" s="1970"/>
      <c r="G77" s="1970"/>
      <c r="H77" s="77">
        <f>SUM(H35+H44+H56+H66+H76)</f>
        <v>1632.4</v>
      </c>
      <c r="I77" s="77">
        <f>SUM(I35+I44+I56+I66+I76)</f>
        <v>1079</v>
      </c>
      <c r="J77" s="77">
        <f>SUM(J35+J44+J56+J66+J76)</f>
        <v>801.7</v>
      </c>
      <c r="K77" s="1939"/>
      <c r="L77" s="1940"/>
      <c r="M77" s="1940"/>
      <c r="N77" s="1940"/>
      <c r="O77" s="1941"/>
      <c r="Q77" s="133"/>
    </row>
    <row r="79" spans="2:15" ht="15.75" customHeight="1" hidden="1">
      <c r="B79" s="39"/>
      <c r="C79" s="39"/>
      <c r="D79" s="39"/>
      <c r="E79" s="39"/>
      <c r="F79" s="39"/>
      <c r="G79" s="134" t="s">
        <v>15</v>
      </c>
      <c r="H79" s="79" t="e">
        <f>SUM(#REF!+#REF!+#REF!+#REF!+H31+H38+#REF!+H47+H51+H53+H59)</f>
        <v>#REF!</v>
      </c>
      <c r="I79" s="231" t="e">
        <f>SUM(#REF!+#REF!+#REF!+#REF!+I31+I38+#REF!+I47+I51+I53+I59)</f>
        <v>#REF!</v>
      </c>
      <c r="J79" s="79" t="e">
        <f>SUM(#REF!+#REF!+#REF!+#REF!+J31+J38+#REF!+J47+J51+J53+J59)</f>
        <v>#REF!</v>
      </c>
      <c r="K79" s="39"/>
      <c r="L79" s="39"/>
      <c r="M79" s="39"/>
      <c r="N79" s="39"/>
      <c r="O79" s="39"/>
    </row>
    <row r="80" spans="2:15" ht="15.75" customHeight="1" hidden="1">
      <c r="B80" s="39"/>
      <c r="C80" s="39"/>
      <c r="D80" s="39"/>
      <c r="E80" s="39"/>
      <c r="F80" s="39"/>
      <c r="G80" s="134" t="s">
        <v>151</v>
      </c>
      <c r="H80" s="79" t="e">
        <f>SUM(#REF!+H32)</f>
        <v>#REF!</v>
      </c>
      <c r="I80" s="231" t="e">
        <f>SUM(#REF!+I32)</f>
        <v>#REF!</v>
      </c>
      <c r="J80" s="79" t="e">
        <f>SUM(#REF!+J32)</f>
        <v>#REF!</v>
      </c>
      <c r="K80" s="39"/>
      <c r="L80" s="39"/>
      <c r="M80" s="39"/>
      <c r="N80" s="39"/>
      <c r="O80" s="39"/>
    </row>
    <row r="81" spans="2:15" ht="15.75" customHeight="1" hidden="1">
      <c r="B81" s="41"/>
      <c r="C81" s="41"/>
      <c r="D81" s="41"/>
      <c r="E81" s="41"/>
      <c r="F81" s="41"/>
      <c r="G81" s="135" t="s">
        <v>21</v>
      </c>
      <c r="H81" s="80" t="e">
        <f>SUM(#REF!+#REF!)</f>
        <v>#REF!</v>
      </c>
      <c r="I81" s="232" t="e">
        <f>SUM(#REF!+#REF!)</f>
        <v>#REF!</v>
      </c>
      <c r="J81" s="80" t="e">
        <f>SUM(#REF!+#REF!)</f>
        <v>#REF!</v>
      </c>
      <c r="K81" s="41"/>
      <c r="L81" s="41"/>
      <c r="M81" s="41"/>
      <c r="N81" s="41"/>
      <c r="O81" s="41"/>
    </row>
    <row r="82" spans="2:15" ht="15.75" customHeight="1" hidden="1">
      <c r="B82" s="41"/>
      <c r="C82" s="41"/>
      <c r="D82" s="41"/>
      <c r="E82" s="41"/>
      <c r="F82" s="41"/>
      <c r="G82" s="135" t="s">
        <v>35</v>
      </c>
      <c r="H82" s="80" t="e">
        <f>SUM(#REF!+#REF!)</f>
        <v>#REF!</v>
      </c>
      <c r="I82" s="232" t="e">
        <f>SUM(#REF!+#REF!)</f>
        <v>#REF!</v>
      </c>
      <c r="J82" s="80" t="e">
        <f>SUM(#REF!+#REF!)</f>
        <v>#REF!</v>
      </c>
      <c r="K82" s="41"/>
      <c r="L82" s="41"/>
      <c r="M82" s="41"/>
      <c r="N82" s="41"/>
      <c r="O82" s="41"/>
    </row>
    <row r="83" spans="2:15" ht="15.75" customHeight="1" hidden="1">
      <c r="B83" s="41"/>
      <c r="C83" s="41"/>
      <c r="D83" s="41"/>
      <c r="E83" s="41"/>
      <c r="F83" s="41"/>
      <c r="G83" s="135" t="s">
        <v>36</v>
      </c>
      <c r="H83" s="80" t="e">
        <f>SUM(#REF!+#REF!+#REF!+#REF!)</f>
        <v>#REF!</v>
      </c>
      <c r="I83" s="232" t="e">
        <f>SUM(#REF!+#REF!+#REF!+#REF!)</f>
        <v>#REF!</v>
      </c>
      <c r="J83" s="80" t="e">
        <f>SUM(#REF!+#REF!+#REF!+#REF!)</f>
        <v>#REF!</v>
      </c>
      <c r="K83" s="41"/>
      <c r="L83" s="41"/>
      <c r="M83" s="41"/>
      <c r="N83" s="41"/>
      <c r="O83" s="41"/>
    </row>
    <row r="84" spans="2:15" ht="15.75" customHeight="1" hidden="1">
      <c r="B84" s="41"/>
      <c r="C84" s="41"/>
      <c r="D84" s="41"/>
      <c r="E84" s="41"/>
      <c r="F84" s="41"/>
      <c r="G84" s="135" t="s">
        <v>58</v>
      </c>
      <c r="H84" s="80" t="e">
        <f>SUM(#REF!+#REF!+#REF!+#REF!+#REF!)</f>
        <v>#REF!</v>
      </c>
      <c r="I84" s="232" t="e">
        <f>SUM(#REF!+#REF!+#REF!+#REF!+#REF!)</f>
        <v>#REF!</v>
      </c>
      <c r="J84" s="80" t="e">
        <f>SUM(#REF!+#REF!+#REF!+#REF!+#REF!)</f>
        <v>#REF!</v>
      </c>
      <c r="K84" s="41"/>
      <c r="L84" s="41"/>
      <c r="M84" s="41"/>
      <c r="N84" s="41"/>
      <c r="O84" s="41"/>
    </row>
    <row r="85" spans="2:15" ht="15.75" customHeight="1" hidden="1">
      <c r="B85" s="41"/>
      <c r="C85" s="41"/>
      <c r="D85" s="41"/>
      <c r="E85" s="41"/>
      <c r="F85" s="41"/>
      <c r="G85" s="135"/>
      <c r="H85" s="80" t="e">
        <f>SUM(H79:H84)</f>
        <v>#REF!</v>
      </c>
      <c r="I85" s="232" t="e">
        <f>SUM(I79:I84)</f>
        <v>#REF!</v>
      </c>
      <c r="J85" s="80" t="e">
        <f>SUM(J79:J84)</f>
        <v>#REF!</v>
      </c>
      <c r="K85" s="41"/>
      <c r="L85" s="41"/>
      <c r="M85" s="41"/>
      <c r="N85" s="41"/>
      <c r="O85" s="41"/>
    </row>
    <row r="86" spans="6:15" ht="15.75">
      <c r="F86" s="87"/>
      <c r="G86" s="88"/>
      <c r="H86" s="1419"/>
      <c r="I86" s="1420"/>
      <c r="J86" s="1419"/>
      <c r="K86" s="87"/>
      <c r="M86" s="1445"/>
      <c r="N86" s="1446" t="s">
        <v>1699</v>
      </c>
      <c r="O86" s="1447">
        <v>13</v>
      </c>
    </row>
    <row r="87" spans="6:15" ht="21" customHeight="1">
      <c r="F87" s="87"/>
      <c r="G87" s="99" t="s">
        <v>15</v>
      </c>
      <c r="H87" s="35">
        <f>SUM(H14+H16+H27+H31+H38+H41+H47+H51+H53+H59+H63+H69+H72)</f>
        <v>523.8</v>
      </c>
      <c r="I87" s="35">
        <f>SUM(I14+I16+I27+I31+I38+I41+I47+I51+I53+I59+I63+I69+I72)</f>
        <v>384.20000000000005</v>
      </c>
      <c r="J87" s="35">
        <f>SUM(J14+J16+J27+J31+J38+J41+J47+J51+J53+J59+J63+J69+J72)</f>
        <v>301.2</v>
      </c>
      <c r="K87" s="87"/>
      <c r="M87" s="1443"/>
      <c r="N87" s="690" t="s">
        <v>1696</v>
      </c>
      <c r="O87" s="176">
        <v>6</v>
      </c>
    </row>
    <row r="88" spans="6:15" ht="47.25">
      <c r="F88" s="87"/>
      <c r="G88" s="1403" t="s">
        <v>318</v>
      </c>
      <c r="H88" s="35">
        <f>SUM(H17+H32+H39+H70+H73)</f>
        <v>1108.6</v>
      </c>
      <c r="I88" s="35">
        <f>SUM(I17+I32+I39+I70+I73)</f>
        <v>694.8</v>
      </c>
      <c r="J88" s="35">
        <f>SUM(J17+J32+J39+J70+J73)</f>
        <v>500.5</v>
      </c>
      <c r="K88" s="87"/>
      <c r="M88" s="1434"/>
      <c r="N88" s="199" t="s">
        <v>1697</v>
      </c>
      <c r="O88" s="176">
        <v>5</v>
      </c>
    </row>
    <row r="89" spans="6:15" ht="40.5" customHeight="1">
      <c r="F89" s="87"/>
      <c r="G89" s="1406" t="s">
        <v>209</v>
      </c>
      <c r="H89" s="1126">
        <f>SUM(H87+H88)</f>
        <v>1632.3999999999999</v>
      </c>
      <c r="I89" s="1126">
        <f>SUM(I87+I88)</f>
        <v>1079</v>
      </c>
      <c r="J89" s="1126">
        <f>SUM(J87+J88)</f>
        <v>801.7</v>
      </c>
      <c r="K89" s="87"/>
      <c r="M89" s="1444"/>
      <c r="N89" s="199" t="s">
        <v>1698</v>
      </c>
      <c r="O89" s="176">
        <v>2</v>
      </c>
    </row>
    <row r="90" spans="6:11" ht="15">
      <c r="F90" s="87"/>
      <c r="G90" s="88"/>
      <c r="H90" s="1419"/>
      <c r="I90" s="1420"/>
      <c r="J90" s="1419"/>
      <c r="K90" s="87"/>
    </row>
  </sheetData>
  <sheetProtection/>
  <mergeCells count="162">
    <mergeCell ref="A77:G77"/>
    <mergeCell ref="F63:F64"/>
    <mergeCell ref="C65:G65"/>
    <mergeCell ref="B66:G66"/>
    <mergeCell ref="A69:A71"/>
    <mergeCell ref="C69:C71"/>
    <mergeCell ref="D69:D71"/>
    <mergeCell ref="B59:B60"/>
    <mergeCell ref="C59:C60"/>
    <mergeCell ref="D59:D60"/>
    <mergeCell ref="E59:E60"/>
    <mergeCell ref="C62:F62"/>
    <mergeCell ref="F59:F60"/>
    <mergeCell ref="A38:A40"/>
    <mergeCell ref="B38:B40"/>
    <mergeCell ref="A53:A54"/>
    <mergeCell ref="B53:B54"/>
    <mergeCell ref="C53:C54"/>
    <mergeCell ref="D53:D54"/>
    <mergeCell ref="C43:G43"/>
    <mergeCell ref="A51:A52"/>
    <mergeCell ref="B51:B52"/>
    <mergeCell ref="C51:C52"/>
    <mergeCell ref="D51:D52"/>
    <mergeCell ref="C38:C40"/>
    <mergeCell ref="A27:A30"/>
    <mergeCell ref="B27:B30"/>
    <mergeCell ref="C27:C30"/>
    <mergeCell ref="B31:B33"/>
    <mergeCell ref="C31:C33"/>
    <mergeCell ref="C34:G34"/>
    <mergeCell ref="D38:D40"/>
    <mergeCell ref="E38:E40"/>
    <mergeCell ref="D31:D33"/>
    <mergeCell ref="E31:E33"/>
    <mergeCell ref="F31:F33"/>
    <mergeCell ref="I10:I11"/>
    <mergeCell ref="D27:D28"/>
    <mergeCell ref="F27:F28"/>
    <mergeCell ref="E27:E28"/>
    <mergeCell ref="B35:G35"/>
    <mergeCell ref="B16:B18"/>
    <mergeCell ref="C16:C18"/>
    <mergeCell ref="M10:M11"/>
    <mergeCell ref="F9:F11"/>
    <mergeCell ref="F16:F18"/>
    <mergeCell ref="O9:O11"/>
    <mergeCell ref="F14:F15"/>
    <mergeCell ref="H10:H11"/>
    <mergeCell ref="K9:M9"/>
    <mergeCell ref="H9:J9"/>
    <mergeCell ref="A9:A11"/>
    <mergeCell ref="B9:B11"/>
    <mergeCell ref="C9:C11"/>
    <mergeCell ref="D9:D11"/>
    <mergeCell ref="E9:E11"/>
    <mergeCell ref="G9:G11"/>
    <mergeCell ref="N9:N11"/>
    <mergeCell ref="M16:M17"/>
    <mergeCell ref="J10:J11"/>
    <mergeCell ref="L10:L11"/>
    <mergeCell ref="K34:O34"/>
    <mergeCell ref="K33:O33"/>
    <mergeCell ref="K28:O28"/>
    <mergeCell ref="K18:O18"/>
    <mergeCell ref="O31:O32"/>
    <mergeCell ref="K38:K39"/>
    <mergeCell ref="L38:L39"/>
    <mergeCell ref="M38:M39"/>
    <mergeCell ref="F38:F40"/>
    <mergeCell ref="K77:O77"/>
    <mergeCell ref="K75:O75"/>
    <mergeCell ref="K74:O74"/>
    <mergeCell ref="F51:F52"/>
    <mergeCell ref="K66:O66"/>
    <mergeCell ref="K65:O65"/>
    <mergeCell ref="C55:G55"/>
    <mergeCell ref="A72:A74"/>
    <mergeCell ref="K76:O76"/>
    <mergeCell ref="F69:F71"/>
    <mergeCell ref="C72:C74"/>
    <mergeCell ref="C75:G75"/>
    <mergeCell ref="E72:E74"/>
    <mergeCell ref="A59:A60"/>
    <mergeCell ref="A14:A15"/>
    <mergeCell ref="B14:B15"/>
    <mergeCell ref="C14:C15"/>
    <mergeCell ref="K16:K17"/>
    <mergeCell ref="L16:L17"/>
    <mergeCell ref="E14:E15"/>
    <mergeCell ref="A16:A18"/>
    <mergeCell ref="D16:D18"/>
    <mergeCell ref="E16:E18"/>
    <mergeCell ref="C46:O46"/>
    <mergeCell ref="F72:F74"/>
    <mergeCell ref="B76:G76"/>
    <mergeCell ref="B56:G56"/>
    <mergeCell ref="C63:C64"/>
    <mergeCell ref="D63:D64"/>
    <mergeCell ref="E63:E64"/>
    <mergeCell ref="E53:E54"/>
    <mergeCell ref="F53:F54"/>
    <mergeCell ref="B69:B71"/>
    <mergeCell ref="K64:O64"/>
    <mergeCell ref="K61:O61"/>
    <mergeCell ref="C47:C48"/>
    <mergeCell ref="D14:D15"/>
    <mergeCell ref="K31:K32"/>
    <mergeCell ref="L31:L32"/>
    <mergeCell ref="M31:M32"/>
    <mergeCell ref="N31:N32"/>
    <mergeCell ref="K35:O35"/>
    <mergeCell ref="D47:D48"/>
    <mergeCell ref="C68:O68"/>
    <mergeCell ref="B67:O67"/>
    <mergeCell ref="A41:A42"/>
    <mergeCell ref="B41:B42"/>
    <mergeCell ref="C41:C42"/>
    <mergeCell ref="D41:D42"/>
    <mergeCell ref="E41:E42"/>
    <mergeCell ref="F41:F42"/>
    <mergeCell ref="B47:B48"/>
    <mergeCell ref="A47:A48"/>
    <mergeCell ref="L72:L73"/>
    <mergeCell ref="M72:M73"/>
    <mergeCell ref="N72:N73"/>
    <mergeCell ref="O72:O73"/>
    <mergeCell ref="O69:O70"/>
    <mergeCell ref="K71:O71"/>
    <mergeCell ref="K69:K70"/>
    <mergeCell ref="L69:L70"/>
    <mergeCell ref="M69:M70"/>
    <mergeCell ref="N69:N70"/>
    <mergeCell ref="B12:O12"/>
    <mergeCell ref="B8:O8"/>
    <mergeCell ref="K60:O60"/>
    <mergeCell ref="K56:O56"/>
    <mergeCell ref="K55:O55"/>
    <mergeCell ref="K54:O54"/>
    <mergeCell ref="K52:O52"/>
    <mergeCell ref="K48:O48"/>
    <mergeCell ref="F47:F48"/>
    <mergeCell ref="E47:E48"/>
    <mergeCell ref="B7:O7"/>
    <mergeCell ref="K44:O44"/>
    <mergeCell ref="K43:O43"/>
    <mergeCell ref="K42:O42"/>
    <mergeCell ref="K40:O40"/>
    <mergeCell ref="C37:O37"/>
    <mergeCell ref="N38:N39"/>
    <mergeCell ref="O38:O39"/>
    <mergeCell ref="K15:O15"/>
    <mergeCell ref="C13:O13"/>
  </mergeCells>
  <printOptions/>
  <pageMargins left="0.25" right="0.25" top="0.75" bottom="0.75" header="0.3" footer="0.3"/>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2:T114"/>
  <sheetViews>
    <sheetView zoomScale="112" zoomScaleNormal="112" zoomScalePageLayoutView="0" workbookViewId="0" topLeftCell="A1">
      <selection activeCell="N130" sqref="A2:N130"/>
    </sheetView>
  </sheetViews>
  <sheetFormatPr defaultColWidth="9.140625" defaultRowHeight="12.75"/>
  <cols>
    <col min="1" max="1" width="5.140625" style="87" customWidth="1"/>
    <col min="2" max="3" width="4.421875" style="87" customWidth="1"/>
    <col min="4" max="4" width="19.28125" style="87" customWidth="1"/>
    <col min="5" max="5" width="21.7109375" style="87" customWidth="1"/>
    <col min="6" max="6" width="6.00390625" style="87" customWidth="1"/>
    <col min="7" max="7" width="8.00390625" style="92" customWidth="1"/>
    <col min="8" max="8" width="8.140625" style="92" customWidth="1"/>
    <col min="9" max="9" width="10.7109375" style="92" customWidth="1"/>
    <col min="10" max="10" width="16.421875" style="87" customWidth="1"/>
    <col min="11" max="11" width="9.28125" style="87" customWidth="1"/>
    <col min="12" max="12" width="9.7109375" style="87" customWidth="1"/>
    <col min="13" max="13" width="33.57421875" style="87" customWidth="1"/>
    <col min="14" max="14" width="34.7109375" style="87" customWidth="1"/>
    <col min="15" max="16384" width="9.140625" style="87" customWidth="1"/>
  </cols>
  <sheetData>
    <row r="2" ht="15">
      <c r="N2" s="630" t="s">
        <v>1726</v>
      </c>
    </row>
    <row r="3" spans="1:20" ht="14.25" customHeight="1">
      <c r="A3" s="1"/>
      <c r="B3" s="1"/>
      <c r="C3" s="1"/>
      <c r="D3" s="1"/>
      <c r="E3" s="1"/>
      <c r="F3" s="1"/>
      <c r="G3" s="17"/>
      <c r="H3" s="17"/>
      <c r="I3" s="2121"/>
      <c r="J3" s="2121"/>
      <c r="K3" s="2122"/>
      <c r="L3" s="2122"/>
      <c r="M3" s="2122"/>
      <c r="N3" s="630" t="s">
        <v>1727</v>
      </c>
      <c r="O3" s="85"/>
      <c r="P3" s="86"/>
      <c r="Q3" s="86"/>
      <c r="R3" s="86"/>
      <c r="S3" s="86"/>
      <c r="T3" s="86"/>
    </row>
    <row r="4" spans="1:20" ht="14.25" customHeight="1">
      <c r="A4" s="1"/>
      <c r="B4" s="1"/>
      <c r="C4" s="1"/>
      <c r="D4" s="1"/>
      <c r="E4" s="1"/>
      <c r="F4" s="1"/>
      <c r="G4" s="17"/>
      <c r="H4" s="17"/>
      <c r="I4" s="1753"/>
      <c r="J4" s="1753"/>
      <c r="K4" s="62"/>
      <c r="L4" s="62"/>
      <c r="M4" s="62"/>
      <c r="N4" s="631" t="s">
        <v>1728</v>
      </c>
      <c r="O4" s="85"/>
      <c r="P4" s="86"/>
      <c r="Q4" s="86"/>
      <c r="R4" s="86"/>
      <c r="S4" s="86"/>
      <c r="T4" s="86"/>
    </row>
    <row r="5" spans="1:14" ht="15.75" customHeight="1">
      <c r="A5" s="1"/>
      <c r="B5" s="1"/>
      <c r="C5" s="1"/>
      <c r="D5" s="1"/>
      <c r="E5" s="1"/>
      <c r="F5" s="1"/>
      <c r="G5" s="17"/>
      <c r="H5" s="17"/>
      <c r="I5" s="17"/>
      <c r="J5" s="1"/>
      <c r="K5" s="1"/>
      <c r="L5" s="3"/>
      <c r="M5" s="3"/>
      <c r="N5" s="631" t="s">
        <v>1729</v>
      </c>
    </row>
    <row r="6" spans="1:14" ht="15.75" customHeight="1">
      <c r="A6" s="1"/>
      <c r="B6" s="1"/>
      <c r="C6" s="1"/>
      <c r="D6" s="1"/>
      <c r="E6" s="1"/>
      <c r="F6" s="1"/>
      <c r="G6" s="17"/>
      <c r="H6" s="17"/>
      <c r="I6" s="17"/>
      <c r="J6" s="1"/>
      <c r="K6" s="1"/>
      <c r="L6" s="3"/>
      <c r="M6" s="3"/>
      <c r="N6" s="631" t="s">
        <v>1730</v>
      </c>
    </row>
    <row r="7" spans="1:14" ht="15.75" customHeight="1">
      <c r="A7" s="1"/>
      <c r="B7" s="1"/>
      <c r="C7" s="1"/>
      <c r="D7" s="1"/>
      <c r="E7" s="1"/>
      <c r="F7" s="1"/>
      <c r="G7" s="17"/>
      <c r="H7" s="17"/>
      <c r="I7" s="17"/>
      <c r="J7" s="1"/>
      <c r="K7" s="1"/>
      <c r="L7" s="3"/>
      <c r="M7" s="3"/>
      <c r="N7" s="629"/>
    </row>
    <row r="8" spans="1:15" ht="22.5" customHeight="1">
      <c r="A8" s="1818" t="s">
        <v>587</v>
      </c>
      <c r="B8" s="1818"/>
      <c r="C8" s="1818"/>
      <c r="D8" s="1818"/>
      <c r="E8" s="1818"/>
      <c r="F8" s="1818"/>
      <c r="G8" s="1818"/>
      <c r="H8" s="1818"/>
      <c r="I8" s="1818"/>
      <c r="J8" s="1818"/>
      <c r="K8" s="1818"/>
      <c r="L8" s="1818"/>
      <c r="M8" s="1818"/>
      <c r="N8" s="85"/>
      <c r="O8" s="85"/>
    </row>
    <row r="9" spans="1:15" ht="22.5" customHeight="1">
      <c r="A9" s="1818" t="s">
        <v>594</v>
      </c>
      <c r="B9" s="1818"/>
      <c r="C9" s="1818"/>
      <c r="D9" s="1818"/>
      <c r="E9" s="1818"/>
      <c r="F9" s="1818"/>
      <c r="G9" s="1818"/>
      <c r="H9" s="1818"/>
      <c r="I9" s="1818"/>
      <c r="J9" s="1818"/>
      <c r="K9" s="1818"/>
      <c r="L9" s="1818"/>
      <c r="M9" s="1818"/>
      <c r="N9" s="85"/>
      <c r="O9" s="85"/>
    </row>
    <row r="10" spans="1:14" ht="21.75" customHeight="1">
      <c r="A10" s="1950" t="s">
        <v>43</v>
      </c>
      <c r="B10" s="1950" t="s">
        <v>1</v>
      </c>
      <c r="C10" s="1949" t="s">
        <v>2</v>
      </c>
      <c r="D10" s="1943" t="s">
        <v>3</v>
      </c>
      <c r="E10" s="2120" t="s">
        <v>4</v>
      </c>
      <c r="F10" s="1949" t="s">
        <v>5</v>
      </c>
      <c r="G10" s="1955" t="s">
        <v>321</v>
      </c>
      <c r="H10" s="1955"/>
      <c r="I10" s="1955"/>
      <c r="J10" s="1948" t="s">
        <v>6</v>
      </c>
      <c r="K10" s="1948"/>
      <c r="L10" s="1948"/>
      <c r="M10" s="1943" t="s">
        <v>338</v>
      </c>
      <c r="N10" s="1943" t="s">
        <v>7</v>
      </c>
    </row>
    <row r="11" spans="1:14" ht="12.75" customHeight="1">
      <c r="A11" s="1950"/>
      <c r="B11" s="1950"/>
      <c r="C11" s="1950"/>
      <c r="D11" s="1943"/>
      <c r="E11" s="2120"/>
      <c r="F11" s="1949"/>
      <c r="G11" s="1946" t="s">
        <v>1720</v>
      </c>
      <c r="H11" s="1946" t="s">
        <v>1723</v>
      </c>
      <c r="I11" s="1946" t="s">
        <v>591</v>
      </c>
      <c r="J11" s="2115" t="s">
        <v>8</v>
      </c>
      <c r="K11" s="1947" t="s">
        <v>9</v>
      </c>
      <c r="L11" s="1947" t="s">
        <v>10</v>
      </c>
      <c r="M11" s="1943"/>
      <c r="N11" s="1943"/>
    </row>
    <row r="12" spans="1:14" ht="188.25" customHeight="1">
      <c r="A12" s="1950"/>
      <c r="B12" s="1950"/>
      <c r="C12" s="1950"/>
      <c r="D12" s="1943"/>
      <c r="E12" s="2120"/>
      <c r="F12" s="1949"/>
      <c r="G12" s="1946"/>
      <c r="H12" s="1946"/>
      <c r="I12" s="1946"/>
      <c r="J12" s="2115"/>
      <c r="K12" s="1948"/>
      <c r="L12" s="1948"/>
      <c r="M12" s="1943"/>
      <c r="N12" s="1943"/>
    </row>
    <row r="13" spans="1:14" s="91" customFormat="1" ht="22.5" customHeight="1">
      <c r="A13" s="235" t="s">
        <v>11</v>
      </c>
      <c r="B13" s="2124" t="s">
        <v>12</v>
      </c>
      <c r="C13" s="2125"/>
      <c r="D13" s="2125"/>
      <c r="E13" s="2125"/>
      <c r="F13" s="2125"/>
      <c r="G13" s="2125"/>
      <c r="H13" s="2125"/>
      <c r="I13" s="2125"/>
      <c r="J13" s="2125"/>
      <c r="K13" s="2125"/>
      <c r="L13" s="2125"/>
      <c r="M13" s="2125"/>
      <c r="N13" s="2126"/>
    </row>
    <row r="14" spans="1:14" s="91" customFormat="1" ht="22.5" customHeight="1">
      <c r="A14" s="21" t="s">
        <v>11</v>
      </c>
      <c r="B14" s="22" t="s">
        <v>11</v>
      </c>
      <c r="C14" s="2128" t="s">
        <v>13</v>
      </c>
      <c r="D14" s="2129"/>
      <c r="E14" s="2129"/>
      <c r="F14" s="2129"/>
      <c r="G14" s="2129"/>
      <c r="H14" s="2129"/>
      <c r="I14" s="2129"/>
      <c r="J14" s="2129"/>
      <c r="K14" s="2129"/>
      <c r="L14" s="2129"/>
      <c r="M14" s="2129"/>
      <c r="N14" s="2130"/>
    </row>
    <row r="15" spans="1:14" ht="243" customHeight="1">
      <c r="A15" s="1961" t="s">
        <v>11</v>
      </c>
      <c r="B15" s="1962" t="s">
        <v>11</v>
      </c>
      <c r="C15" s="2028" t="s">
        <v>11</v>
      </c>
      <c r="D15" s="2123" t="s">
        <v>14</v>
      </c>
      <c r="E15" s="2115" t="s">
        <v>1194</v>
      </c>
      <c r="F15" s="176" t="s">
        <v>15</v>
      </c>
      <c r="G15" s="7">
        <v>70</v>
      </c>
      <c r="H15" s="7">
        <v>64.1</v>
      </c>
      <c r="I15" s="7">
        <v>64.1</v>
      </c>
      <c r="J15" s="881" t="s">
        <v>247</v>
      </c>
      <c r="K15" s="883">
        <v>50</v>
      </c>
      <c r="L15" s="1449">
        <v>43</v>
      </c>
      <c r="M15" s="1587" t="s">
        <v>1316</v>
      </c>
      <c r="N15" s="1586" t="s">
        <v>1317</v>
      </c>
    </row>
    <row r="16" spans="1:14" ht="35.25" customHeight="1">
      <c r="A16" s="1961"/>
      <c r="B16" s="1962"/>
      <c r="C16" s="2028"/>
      <c r="D16" s="2123"/>
      <c r="E16" s="2115"/>
      <c r="F16" s="202" t="s">
        <v>16</v>
      </c>
      <c r="G16" s="201">
        <f>SUM(G15:G15)</f>
        <v>70</v>
      </c>
      <c r="H16" s="201">
        <f>SUM(H15:H15)</f>
        <v>64.1</v>
      </c>
      <c r="I16" s="201">
        <f>SUM(I15:I15)</f>
        <v>64.1</v>
      </c>
      <c r="J16" s="2015"/>
      <c r="K16" s="2015"/>
      <c r="L16" s="2015"/>
      <c r="M16" s="2015"/>
      <c r="N16" s="2015"/>
    </row>
    <row r="17" spans="1:14" ht="128.25" customHeight="1">
      <c r="A17" s="1960" t="s">
        <v>11</v>
      </c>
      <c r="B17" s="1911" t="s">
        <v>11</v>
      </c>
      <c r="C17" s="1912" t="s">
        <v>17</v>
      </c>
      <c r="D17" s="2119" t="s">
        <v>18</v>
      </c>
      <c r="E17" s="2115" t="s">
        <v>1195</v>
      </c>
      <c r="F17" s="176" t="s">
        <v>15</v>
      </c>
      <c r="G17" s="7">
        <v>14.2</v>
      </c>
      <c r="H17" s="7">
        <v>14.2</v>
      </c>
      <c r="I17" s="7">
        <v>14.2</v>
      </c>
      <c r="J17" s="1934" t="s">
        <v>631</v>
      </c>
      <c r="K17" s="1893" t="s">
        <v>73</v>
      </c>
      <c r="L17" s="2135" t="s">
        <v>73</v>
      </c>
      <c r="M17" s="2137" t="s">
        <v>1318</v>
      </c>
      <c r="N17" s="2139"/>
    </row>
    <row r="18" spans="1:14" ht="166.5" customHeight="1">
      <c r="A18" s="1960"/>
      <c r="B18" s="1911"/>
      <c r="C18" s="1912"/>
      <c r="D18" s="2119"/>
      <c r="E18" s="2115"/>
      <c r="F18" s="195" t="s">
        <v>318</v>
      </c>
      <c r="G18" s="7">
        <v>10.8</v>
      </c>
      <c r="H18" s="7">
        <v>10.8</v>
      </c>
      <c r="I18" s="7">
        <v>10.8</v>
      </c>
      <c r="J18" s="2134"/>
      <c r="K18" s="1894"/>
      <c r="L18" s="2136"/>
      <c r="M18" s="2138"/>
      <c r="N18" s="2140"/>
    </row>
    <row r="19" spans="1:14" ht="35.25" customHeight="1">
      <c r="A19" s="1960"/>
      <c r="B19" s="1911"/>
      <c r="C19" s="1912"/>
      <c r="D19" s="2119"/>
      <c r="E19" s="2115"/>
      <c r="F19" s="202" t="s">
        <v>16</v>
      </c>
      <c r="G19" s="201">
        <f>SUM(G17+G18)</f>
        <v>25</v>
      </c>
      <c r="H19" s="201">
        <f>SUM(H17+H18)</f>
        <v>25</v>
      </c>
      <c r="I19" s="201">
        <f>SUM(I17+I18)</f>
        <v>25</v>
      </c>
      <c r="J19" s="2131"/>
      <c r="K19" s="2132"/>
      <c r="L19" s="2132"/>
      <c r="M19" s="2132"/>
      <c r="N19" s="2133"/>
    </row>
    <row r="20" spans="1:14" ht="65.25" customHeight="1">
      <c r="A20" s="2084" t="s">
        <v>11</v>
      </c>
      <c r="B20" s="2087" t="s">
        <v>11</v>
      </c>
      <c r="C20" s="1998" t="s">
        <v>117</v>
      </c>
      <c r="D20" s="1887" t="s">
        <v>398</v>
      </c>
      <c r="E20" s="1887" t="s">
        <v>628</v>
      </c>
      <c r="F20" s="191" t="s">
        <v>15</v>
      </c>
      <c r="G20" s="31">
        <v>10</v>
      </c>
      <c r="H20" s="633">
        <v>9.3</v>
      </c>
      <c r="I20" s="31">
        <v>8.1</v>
      </c>
      <c r="J20" s="880" t="s">
        <v>629</v>
      </c>
      <c r="K20" s="884" t="s">
        <v>630</v>
      </c>
      <c r="L20" s="1450" t="s">
        <v>1312</v>
      </c>
      <c r="M20" s="1612" t="s">
        <v>1319</v>
      </c>
      <c r="N20" s="1611" t="s">
        <v>1320</v>
      </c>
    </row>
    <row r="21" spans="1:14" ht="32.25" customHeight="1">
      <c r="A21" s="2086"/>
      <c r="B21" s="2089"/>
      <c r="C21" s="2000"/>
      <c r="D21" s="1888"/>
      <c r="E21" s="1888"/>
      <c r="F21" s="196" t="s">
        <v>16</v>
      </c>
      <c r="G21" s="201">
        <f>SUM(G20:G20)</f>
        <v>10</v>
      </c>
      <c r="H21" s="201">
        <f>SUM(H20:H20)</f>
        <v>9.3</v>
      </c>
      <c r="I21" s="201">
        <f>SUM(I20:I20)</f>
        <v>8.1</v>
      </c>
      <c r="J21" s="1975"/>
      <c r="K21" s="1976"/>
      <c r="L21" s="1976"/>
      <c r="M21" s="1976"/>
      <c r="N21" s="1977"/>
    </row>
    <row r="22" spans="1:14" ht="279" customHeight="1">
      <c r="A22" s="2084" t="s">
        <v>11</v>
      </c>
      <c r="B22" s="2087" t="s">
        <v>11</v>
      </c>
      <c r="C22" s="1998" t="s">
        <v>59</v>
      </c>
      <c r="D22" s="1887" t="s">
        <v>632</v>
      </c>
      <c r="E22" s="1887" t="s">
        <v>1195</v>
      </c>
      <c r="F22" s="176" t="s">
        <v>15</v>
      </c>
      <c r="G22" s="632">
        <v>138.9</v>
      </c>
      <c r="H22" s="632">
        <v>73.3</v>
      </c>
      <c r="I22" s="632">
        <v>73.3</v>
      </c>
      <c r="J22" s="8" t="s">
        <v>633</v>
      </c>
      <c r="K22" s="632">
        <v>5</v>
      </c>
      <c r="L22" s="1362">
        <v>5</v>
      </c>
      <c r="M22" s="1613" t="s">
        <v>1321</v>
      </c>
      <c r="N22" s="89"/>
    </row>
    <row r="23" spans="1:14" ht="32.25" customHeight="1">
      <c r="A23" s="2086"/>
      <c r="B23" s="2089"/>
      <c r="C23" s="2000"/>
      <c r="D23" s="1888"/>
      <c r="E23" s="1888"/>
      <c r="F23" s="196" t="s">
        <v>16</v>
      </c>
      <c r="G23" s="201">
        <f>SUM(G22)</f>
        <v>138.9</v>
      </c>
      <c r="H23" s="201">
        <f>SUM(H22)</f>
        <v>73.3</v>
      </c>
      <c r="I23" s="201">
        <f>SUM(I22)</f>
        <v>73.3</v>
      </c>
      <c r="J23" s="1975"/>
      <c r="K23" s="1976"/>
      <c r="L23" s="1976"/>
      <c r="M23" s="1976"/>
      <c r="N23" s="1977"/>
    </row>
    <row r="24" spans="1:14" ht="321" customHeight="1">
      <c r="A24" s="2084" t="s">
        <v>11</v>
      </c>
      <c r="B24" s="1962" t="s">
        <v>11</v>
      </c>
      <c r="C24" s="1998" t="s">
        <v>73</v>
      </c>
      <c r="D24" s="1887" t="s">
        <v>634</v>
      </c>
      <c r="E24" s="1887" t="s">
        <v>1196</v>
      </c>
      <c r="F24" s="176" t="s">
        <v>15</v>
      </c>
      <c r="G24" s="7">
        <v>365</v>
      </c>
      <c r="H24" s="280">
        <v>355.6</v>
      </c>
      <c r="I24" s="9">
        <v>351.2</v>
      </c>
      <c r="J24" s="8" t="s">
        <v>635</v>
      </c>
      <c r="K24" s="639" t="s">
        <v>78</v>
      </c>
      <c r="L24" s="1451">
        <v>15</v>
      </c>
      <c r="M24" s="1614" t="s">
        <v>1322</v>
      </c>
      <c r="N24" s="1615" t="s">
        <v>1323</v>
      </c>
    </row>
    <row r="25" spans="1:14" ht="323.25" customHeight="1">
      <c r="A25" s="2085"/>
      <c r="B25" s="1962"/>
      <c r="C25" s="1999"/>
      <c r="D25" s="1913"/>
      <c r="E25" s="1913"/>
      <c r="F25" s="237" t="s">
        <v>318</v>
      </c>
      <c r="G25" s="7">
        <v>20</v>
      </c>
      <c r="H25" s="280">
        <v>57.9</v>
      </c>
      <c r="I25" s="9">
        <v>57.9</v>
      </c>
      <c r="J25" s="8" t="s">
        <v>636</v>
      </c>
      <c r="K25" s="1084" t="s">
        <v>1313</v>
      </c>
      <c r="L25" s="1439" t="s">
        <v>1314</v>
      </c>
      <c r="M25" s="1614" t="s">
        <v>1324</v>
      </c>
      <c r="N25" s="206"/>
    </row>
    <row r="26" spans="1:14" ht="25.5" customHeight="1">
      <c r="A26" s="2085"/>
      <c r="B26" s="1962"/>
      <c r="C26" s="1999"/>
      <c r="D26" s="1913"/>
      <c r="E26" s="1888"/>
      <c r="F26" s="236" t="s">
        <v>16</v>
      </c>
      <c r="G26" s="196">
        <f>SUM(G24+G25)</f>
        <v>385</v>
      </c>
      <c r="H26" s="196">
        <f>SUM(H24+H25)</f>
        <v>413.5</v>
      </c>
      <c r="I26" s="196">
        <f>SUM(I24+I25)</f>
        <v>409.09999999999997</v>
      </c>
      <c r="J26" s="2141"/>
      <c r="K26" s="2142"/>
      <c r="L26" s="2142"/>
      <c r="M26" s="2142"/>
      <c r="N26" s="2143"/>
    </row>
    <row r="27" spans="1:14" s="91" customFormat="1" ht="24" customHeight="1">
      <c r="A27" s="235" t="s">
        <v>11</v>
      </c>
      <c r="B27" s="193" t="s">
        <v>11</v>
      </c>
      <c r="C27" s="2116" t="s">
        <v>25</v>
      </c>
      <c r="D27" s="2117"/>
      <c r="E27" s="2117"/>
      <c r="F27" s="2118"/>
      <c r="G27" s="137">
        <f>SUM(G16+G19+G21+G23+G26)</f>
        <v>628.9</v>
      </c>
      <c r="H27" s="137">
        <f>SUM(H16+H19+H21+H23+H26)</f>
        <v>585.2</v>
      </c>
      <c r="I27" s="137">
        <f>SUM(I16+I19+I21+I23+I26)</f>
        <v>579.5999999999999</v>
      </c>
      <c r="J27" s="2021"/>
      <c r="K27" s="2022"/>
      <c r="L27" s="2022"/>
      <c r="M27" s="2022"/>
      <c r="N27" s="2023"/>
    </row>
    <row r="28" spans="1:14" s="91" customFormat="1" ht="26.25" customHeight="1">
      <c r="A28" s="21" t="s">
        <v>11</v>
      </c>
      <c r="B28" s="22" t="s">
        <v>19</v>
      </c>
      <c r="C28" s="1862" t="s">
        <v>26</v>
      </c>
      <c r="D28" s="1863"/>
      <c r="E28" s="1863"/>
      <c r="F28" s="1863"/>
      <c r="G28" s="1863"/>
      <c r="H28" s="1863"/>
      <c r="I28" s="1863"/>
      <c r="J28" s="1863"/>
      <c r="K28" s="1863"/>
      <c r="L28" s="1863"/>
      <c r="M28" s="1863"/>
      <c r="N28" s="1864"/>
    </row>
    <row r="29" spans="1:14" ht="144.75" customHeight="1">
      <c r="A29" s="2084" t="s">
        <v>11</v>
      </c>
      <c r="B29" s="2087" t="s">
        <v>19</v>
      </c>
      <c r="C29" s="1998" t="s">
        <v>11</v>
      </c>
      <c r="D29" s="1887" t="s">
        <v>27</v>
      </c>
      <c r="E29" s="1887" t="s">
        <v>1197</v>
      </c>
      <c r="F29" s="176" t="s">
        <v>15</v>
      </c>
      <c r="G29" s="7">
        <f>SUM(G34+G39+G45+G50+G56+G60)</f>
        <v>2779.3</v>
      </c>
      <c r="H29" s="7">
        <f>SUM(H34+H39+H45+H50+H56+H60)</f>
        <v>2896.6000000000004</v>
      </c>
      <c r="I29" s="1070">
        <v>2895.8</v>
      </c>
      <c r="J29" s="5" t="s">
        <v>1326</v>
      </c>
      <c r="K29" s="1292" t="s">
        <v>1327</v>
      </c>
      <c r="L29" s="1452" t="s">
        <v>1328</v>
      </c>
      <c r="M29" s="1602" t="s">
        <v>1325</v>
      </c>
      <c r="N29" s="2127"/>
    </row>
    <row r="30" spans="1:14" ht="118.5" customHeight="1">
      <c r="A30" s="2085"/>
      <c r="B30" s="2088"/>
      <c r="C30" s="1999"/>
      <c r="D30" s="1913"/>
      <c r="E30" s="1913"/>
      <c r="F30" s="195" t="s">
        <v>318</v>
      </c>
      <c r="G30" s="1276">
        <v>97.8</v>
      </c>
      <c r="H30" s="1276">
        <v>29.3</v>
      </c>
      <c r="I30" s="1070">
        <v>97.8</v>
      </c>
      <c r="J30" s="167" t="s">
        <v>1329</v>
      </c>
      <c r="K30" s="4" t="s">
        <v>1330</v>
      </c>
      <c r="L30" s="1453" t="s">
        <v>1331</v>
      </c>
      <c r="M30" s="1602" t="s">
        <v>1332</v>
      </c>
      <c r="N30" s="2127"/>
    </row>
    <row r="31" spans="1:14" ht="144" customHeight="1">
      <c r="A31" s="2085"/>
      <c r="B31" s="2088"/>
      <c r="C31" s="1999"/>
      <c r="D31" s="1913"/>
      <c r="E31" s="1913"/>
      <c r="F31" s="176" t="s">
        <v>28</v>
      </c>
      <c r="G31" s="7">
        <f>SUM(G35+G41+G47+G51+G58+G62)</f>
        <v>65.4</v>
      </c>
      <c r="H31" s="7">
        <f>SUM(H35+H41+H47+H51+H58+H62)</f>
        <v>150.89999999999998</v>
      </c>
      <c r="I31" s="1070">
        <v>120.9</v>
      </c>
      <c r="J31" s="167" t="s">
        <v>1333</v>
      </c>
      <c r="K31" s="1292" t="s">
        <v>1334</v>
      </c>
      <c r="L31" s="1454" t="s">
        <v>1335</v>
      </c>
      <c r="M31" s="1602" t="s">
        <v>1336</v>
      </c>
      <c r="N31" s="2127"/>
    </row>
    <row r="32" spans="1:14" ht="31.5" customHeight="1">
      <c r="A32" s="2085"/>
      <c r="B32" s="2088"/>
      <c r="C32" s="1999"/>
      <c r="D32" s="1913"/>
      <c r="E32" s="1913"/>
      <c r="F32" s="1293" t="s">
        <v>318</v>
      </c>
      <c r="G32" s="1276">
        <v>0</v>
      </c>
      <c r="H32" s="1276">
        <v>68.5</v>
      </c>
      <c r="I32" s="1276">
        <f>SUM(I36+I42+I48+I54)</f>
        <v>0</v>
      </c>
      <c r="J32" s="5"/>
      <c r="K32" s="5"/>
      <c r="L32" s="5"/>
      <c r="M32" s="5"/>
      <c r="N32" s="2127"/>
    </row>
    <row r="33" spans="1:14" ht="24.75" customHeight="1">
      <c r="A33" s="2085"/>
      <c r="B33" s="2088"/>
      <c r="C33" s="1999"/>
      <c r="D33" s="1888"/>
      <c r="E33" s="1888"/>
      <c r="F33" s="1455" t="s">
        <v>16</v>
      </c>
      <c r="G33" s="201">
        <f>SUM(G29:G32)</f>
        <v>2942.5000000000005</v>
      </c>
      <c r="H33" s="201">
        <f>SUM(H29:H32)</f>
        <v>3145.3000000000006</v>
      </c>
      <c r="I33" s="201">
        <f>SUM(I29:I32)</f>
        <v>3114.5000000000005</v>
      </c>
      <c r="J33" s="1975"/>
      <c r="K33" s="1976"/>
      <c r="L33" s="1976"/>
      <c r="M33" s="1976"/>
      <c r="N33" s="1977"/>
    </row>
    <row r="34" spans="1:14" ht="18.75" customHeight="1" hidden="1">
      <c r="A34" s="1974"/>
      <c r="B34" s="1997"/>
      <c r="C34" s="1973"/>
      <c r="D34" s="1981" t="s">
        <v>637</v>
      </c>
      <c r="E34" s="1981" t="s">
        <v>248</v>
      </c>
      <c r="F34" s="194" t="s">
        <v>15</v>
      </c>
      <c r="G34" s="6">
        <v>124</v>
      </c>
      <c r="H34" s="6">
        <v>169.6</v>
      </c>
      <c r="I34" s="6"/>
      <c r="J34" s="192" t="s">
        <v>251</v>
      </c>
      <c r="K34" s="640">
        <v>24</v>
      </c>
      <c r="L34" s="641"/>
      <c r="M34" s="642"/>
      <c r="N34" s="238"/>
    </row>
    <row r="35" spans="1:14" ht="30" customHeight="1" hidden="1">
      <c r="A35" s="1974"/>
      <c r="B35" s="1997"/>
      <c r="C35" s="1973"/>
      <c r="D35" s="1982"/>
      <c r="E35" s="1982"/>
      <c r="F35" s="194" t="s">
        <v>28</v>
      </c>
      <c r="G35" s="6">
        <v>4.5</v>
      </c>
      <c r="H35" s="6">
        <v>4.5</v>
      </c>
      <c r="I35" s="6"/>
      <c r="J35" s="192" t="s">
        <v>400</v>
      </c>
      <c r="K35" s="643" t="s">
        <v>644</v>
      </c>
      <c r="L35" s="641"/>
      <c r="M35" s="642"/>
      <c r="N35" s="11"/>
    </row>
    <row r="36" spans="1:14" ht="28.5" customHeight="1" hidden="1">
      <c r="A36" s="1974"/>
      <c r="B36" s="1997"/>
      <c r="C36" s="1973"/>
      <c r="D36" s="1982"/>
      <c r="E36" s="1982"/>
      <c r="F36" s="194" t="s">
        <v>249</v>
      </c>
      <c r="G36" s="6">
        <v>1</v>
      </c>
      <c r="H36" s="6">
        <v>1</v>
      </c>
      <c r="I36" s="6"/>
      <c r="J36" s="2059" t="s">
        <v>252</v>
      </c>
      <c r="K36" s="1986">
        <v>13600</v>
      </c>
      <c r="L36" s="1984"/>
      <c r="M36" s="1971"/>
      <c r="N36" s="1971"/>
    </row>
    <row r="37" spans="1:14" ht="31.5" customHeight="1" hidden="1">
      <c r="A37" s="1974"/>
      <c r="B37" s="1997"/>
      <c r="C37" s="1973"/>
      <c r="D37" s="1983"/>
      <c r="E37" s="1983"/>
      <c r="F37" s="194" t="s">
        <v>29</v>
      </c>
      <c r="G37" s="6"/>
      <c r="H37" s="6"/>
      <c r="I37" s="6"/>
      <c r="J37" s="2060"/>
      <c r="K37" s="1987"/>
      <c r="L37" s="1985"/>
      <c r="M37" s="1972"/>
      <c r="N37" s="1972"/>
    </row>
    <row r="38" spans="1:14" ht="24" customHeight="1" hidden="1">
      <c r="A38" s="1974"/>
      <c r="B38" s="1997"/>
      <c r="C38" s="1973"/>
      <c r="D38" s="1994" t="s">
        <v>16</v>
      </c>
      <c r="E38" s="1995"/>
      <c r="F38" s="1996"/>
      <c r="G38" s="201">
        <f>SUM(G34:G37)</f>
        <v>129.5</v>
      </c>
      <c r="H38" s="201">
        <f>SUM(H34:H37)</f>
        <v>175.1</v>
      </c>
      <c r="I38" s="201">
        <f>SUM(I34:I37)</f>
        <v>0</v>
      </c>
      <c r="J38" s="2035"/>
      <c r="K38" s="2036"/>
      <c r="L38" s="2036"/>
      <c r="M38" s="2036"/>
      <c r="N38" s="2037"/>
    </row>
    <row r="39" spans="1:14" ht="31.5" customHeight="1" hidden="1">
      <c r="A39" s="1974"/>
      <c r="B39" s="1997"/>
      <c r="C39" s="1973"/>
      <c r="D39" s="1981" t="s">
        <v>638</v>
      </c>
      <c r="E39" s="1981" t="s">
        <v>250</v>
      </c>
      <c r="F39" s="194" t="s">
        <v>15</v>
      </c>
      <c r="G39" s="6">
        <v>1023</v>
      </c>
      <c r="H39" s="6">
        <v>1061</v>
      </c>
      <c r="I39" s="6"/>
      <c r="J39" s="192" t="s">
        <v>515</v>
      </c>
      <c r="K39" s="640" t="s">
        <v>645</v>
      </c>
      <c r="L39" s="641"/>
      <c r="M39" s="239"/>
      <c r="N39" s="239"/>
    </row>
    <row r="40" spans="1:14" ht="31.5" customHeight="1" hidden="1">
      <c r="A40" s="1974"/>
      <c r="B40" s="1997"/>
      <c r="C40" s="1973"/>
      <c r="D40" s="1982"/>
      <c r="E40" s="1982"/>
      <c r="F40" s="194" t="s">
        <v>318</v>
      </c>
      <c r="G40" s="6"/>
      <c r="H40" s="6">
        <v>8</v>
      </c>
      <c r="I40" s="6"/>
      <c r="J40" s="192"/>
      <c r="K40" s="640"/>
      <c r="L40" s="641"/>
      <c r="M40" s="239"/>
      <c r="N40" s="239"/>
    </row>
    <row r="41" spans="1:14" ht="31.5" customHeight="1" hidden="1">
      <c r="A41" s="1974"/>
      <c r="B41" s="1997"/>
      <c r="C41" s="1973"/>
      <c r="D41" s="1982"/>
      <c r="E41" s="1982"/>
      <c r="F41" s="194" t="s">
        <v>28</v>
      </c>
      <c r="G41" s="6">
        <v>29</v>
      </c>
      <c r="H41" s="6">
        <v>81</v>
      </c>
      <c r="I41" s="6"/>
      <c r="J41" s="192" t="s">
        <v>253</v>
      </c>
      <c r="K41" s="640">
        <v>14600</v>
      </c>
      <c r="L41" s="641"/>
      <c r="M41" s="239"/>
      <c r="N41" s="239"/>
    </row>
    <row r="42" spans="1:14" ht="33" customHeight="1" hidden="1">
      <c r="A42" s="1974"/>
      <c r="B42" s="1997"/>
      <c r="C42" s="1973"/>
      <c r="D42" s="1982"/>
      <c r="E42" s="1982"/>
      <c r="F42" s="194" t="s">
        <v>249</v>
      </c>
      <c r="G42" s="6">
        <v>46.3</v>
      </c>
      <c r="H42" s="6">
        <v>38.3</v>
      </c>
      <c r="I42" s="6"/>
      <c r="J42" s="2059" t="s">
        <v>252</v>
      </c>
      <c r="K42" s="1986">
        <v>52612</v>
      </c>
      <c r="L42" s="1984"/>
      <c r="M42" s="1971"/>
      <c r="N42" s="1971"/>
    </row>
    <row r="43" spans="1:14" ht="21.75" customHeight="1" hidden="1">
      <c r="A43" s="1974"/>
      <c r="B43" s="1997"/>
      <c r="C43" s="1973"/>
      <c r="D43" s="1983"/>
      <c r="E43" s="1983"/>
      <c r="F43" s="194" t="s">
        <v>29</v>
      </c>
      <c r="G43" s="6"/>
      <c r="H43" s="6"/>
      <c r="I43" s="6"/>
      <c r="J43" s="2060"/>
      <c r="K43" s="1987"/>
      <c r="L43" s="1985"/>
      <c r="M43" s="1972"/>
      <c r="N43" s="1972"/>
    </row>
    <row r="44" spans="1:14" ht="28.5" customHeight="1" hidden="1">
      <c r="A44" s="1974"/>
      <c r="B44" s="1997"/>
      <c r="C44" s="1973"/>
      <c r="D44" s="1994" t="s">
        <v>16</v>
      </c>
      <c r="E44" s="1995"/>
      <c r="F44" s="1996"/>
      <c r="G44" s="201">
        <f>SUM(G39:G43)</f>
        <v>1098.3</v>
      </c>
      <c r="H44" s="201">
        <f>SUM(H39:H43)</f>
        <v>1188.3</v>
      </c>
      <c r="I44" s="201">
        <f>SUM(I39:I43)</f>
        <v>0</v>
      </c>
      <c r="J44" s="2035"/>
      <c r="K44" s="2036"/>
      <c r="L44" s="2036"/>
      <c r="M44" s="2036"/>
      <c r="N44" s="2037"/>
    </row>
    <row r="45" spans="1:14" ht="0.75" customHeight="1" hidden="1">
      <c r="A45" s="1974"/>
      <c r="B45" s="1997"/>
      <c r="C45" s="1973"/>
      <c r="D45" s="1981" t="s">
        <v>639</v>
      </c>
      <c r="E45" s="1981" t="s">
        <v>254</v>
      </c>
      <c r="F45" s="194" t="s">
        <v>15</v>
      </c>
      <c r="G45" s="6">
        <v>655.8</v>
      </c>
      <c r="H45" s="6">
        <v>670.2</v>
      </c>
      <c r="I45" s="6"/>
      <c r="J45" s="2059" t="s">
        <v>646</v>
      </c>
      <c r="K45" s="1986">
        <v>400</v>
      </c>
      <c r="L45" s="1984"/>
      <c r="M45" s="2066"/>
      <c r="N45" s="2066"/>
    </row>
    <row r="46" spans="1:14" ht="36" customHeight="1" hidden="1">
      <c r="A46" s="1974"/>
      <c r="B46" s="1997"/>
      <c r="C46" s="1973"/>
      <c r="D46" s="1982"/>
      <c r="E46" s="1982"/>
      <c r="F46" s="194" t="s">
        <v>318</v>
      </c>
      <c r="G46" s="6">
        <v>27.8</v>
      </c>
      <c r="H46" s="6"/>
      <c r="I46" s="6"/>
      <c r="J46" s="2060"/>
      <c r="K46" s="1987"/>
      <c r="L46" s="1985"/>
      <c r="M46" s="2067"/>
      <c r="N46" s="2067"/>
    </row>
    <row r="47" spans="1:14" ht="28.5" customHeight="1" hidden="1">
      <c r="A47" s="1974"/>
      <c r="B47" s="1997"/>
      <c r="C47" s="1973"/>
      <c r="D47" s="1982"/>
      <c r="E47" s="1982"/>
      <c r="F47" s="194" t="s">
        <v>28</v>
      </c>
      <c r="G47" s="6">
        <v>3.8</v>
      </c>
      <c r="H47" s="6">
        <v>16.7</v>
      </c>
      <c r="I47" s="6"/>
      <c r="J47" s="2059" t="s">
        <v>516</v>
      </c>
      <c r="K47" s="1986">
        <v>30500</v>
      </c>
      <c r="L47" s="2107"/>
      <c r="M47" s="1971"/>
      <c r="N47" s="1971"/>
    </row>
    <row r="48" spans="1:14" ht="28.5" customHeight="1" hidden="1">
      <c r="A48" s="1974"/>
      <c r="B48" s="1997"/>
      <c r="C48" s="1973"/>
      <c r="D48" s="1983"/>
      <c r="E48" s="1983"/>
      <c r="F48" s="194" t="s">
        <v>249</v>
      </c>
      <c r="G48" s="6"/>
      <c r="H48" s="6">
        <v>27.8</v>
      </c>
      <c r="I48" s="6"/>
      <c r="J48" s="2060"/>
      <c r="K48" s="1987"/>
      <c r="L48" s="2108"/>
      <c r="M48" s="1972"/>
      <c r="N48" s="1972"/>
    </row>
    <row r="49" spans="1:14" ht="28.5" customHeight="1" hidden="1">
      <c r="A49" s="1974"/>
      <c r="B49" s="1997"/>
      <c r="C49" s="1973"/>
      <c r="D49" s="1994" t="s">
        <v>16</v>
      </c>
      <c r="E49" s="1995"/>
      <c r="F49" s="1996"/>
      <c r="G49" s="201">
        <f>SUM(G45:G48)</f>
        <v>687.3999999999999</v>
      </c>
      <c r="H49" s="201">
        <f>SUM(H45:H48)</f>
        <v>714.7</v>
      </c>
      <c r="I49" s="201">
        <f>SUM(I45:I48)</f>
        <v>0</v>
      </c>
      <c r="J49" s="2035"/>
      <c r="K49" s="2036"/>
      <c r="L49" s="2036"/>
      <c r="M49" s="2036"/>
      <c r="N49" s="2037"/>
    </row>
    <row r="50" spans="1:14" ht="36.75" customHeight="1" hidden="1">
      <c r="A50" s="1974"/>
      <c r="B50" s="1997"/>
      <c r="C50" s="1973"/>
      <c r="D50" s="1981" t="s">
        <v>640</v>
      </c>
      <c r="E50" s="1981" t="s">
        <v>255</v>
      </c>
      <c r="F50" s="194" t="s">
        <v>15</v>
      </c>
      <c r="G50" s="6">
        <v>159.9</v>
      </c>
      <c r="H50" s="6">
        <v>171.6</v>
      </c>
      <c r="I50" s="6"/>
      <c r="J50" s="192" t="s">
        <v>256</v>
      </c>
      <c r="K50" s="640" t="s">
        <v>647</v>
      </c>
      <c r="L50" s="641"/>
      <c r="M50" s="642"/>
      <c r="N50" s="239"/>
    </row>
    <row r="51" spans="1:14" ht="31.5" customHeight="1" hidden="1">
      <c r="A51" s="1974"/>
      <c r="B51" s="1997"/>
      <c r="C51" s="1973"/>
      <c r="D51" s="1982"/>
      <c r="E51" s="1982"/>
      <c r="F51" s="194" t="s">
        <v>28</v>
      </c>
      <c r="G51" s="6">
        <v>5</v>
      </c>
      <c r="H51" s="6">
        <v>5.6</v>
      </c>
      <c r="I51" s="6"/>
      <c r="J51" s="192" t="s">
        <v>400</v>
      </c>
      <c r="K51" s="640" t="s">
        <v>649</v>
      </c>
      <c r="L51" s="641"/>
      <c r="M51" s="642"/>
      <c r="N51" s="239"/>
    </row>
    <row r="52" spans="1:14" ht="48.75" customHeight="1" hidden="1">
      <c r="A52" s="1974"/>
      <c r="B52" s="1997"/>
      <c r="C52" s="1973"/>
      <c r="D52" s="1982"/>
      <c r="E52" s="1982"/>
      <c r="F52" s="194" t="s">
        <v>318</v>
      </c>
      <c r="G52" s="6">
        <v>0.9</v>
      </c>
      <c r="H52" s="6"/>
      <c r="I52" s="6"/>
      <c r="J52" s="192" t="s">
        <v>252</v>
      </c>
      <c r="K52" s="640">
        <v>16800</v>
      </c>
      <c r="L52" s="641"/>
      <c r="M52" s="642"/>
      <c r="N52" s="239"/>
    </row>
    <row r="53" spans="1:14" ht="34.5" customHeight="1" hidden="1">
      <c r="A53" s="1974"/>
      <c r="B53" s="1997"/>
      <c r="C53" s="1973"/>
      <c r="D53" s="1982"/>
      <c r="E53" s="1982"/>
      <c r="F53" s="194" t="s">
        <v>29</v>
      </c>
      <c r="G53" s="6"/>
      <c r="H53" s="6"/>
      <c r="I53" s="6"/>
      <c r="J53" s="2059" t="s">
        <v>517</v>
      </c>
      <c r="K53" s="1986" t="s">
        <v>648</v>
      </c>
      <c r="L53" s="1984"/>
      <c r="M53" s="1971"/>
      <c r="N53" s="2066"/>
    </row>
    <row r="54" spans="1:14" ht="37.5" customHeight="1" hidden="1">
      <c r="A54" s="1974"/>
      <c r="B54" s="1997"/>
      <c r="C54" s="1973"/>
      <c r="D54" s="1983"/>
      <c r="E54" s="1983"/>
      <c r="F54" s="194" t="s">
        <v>249</v>
      </c>
      <c r="G54" s="6"/>
      <c r="H54" s="6">
        <v>0.9</v>
      </c>
      <c r="I54" s="6"/>
      <c r="J54" s="2060"/>
      <c r="K54" s="1987"/>
      <c r="L54" s="1985"/>
      <c r="M54" s="1972"/>
      <c r="N54" s="2067"/>
    </row>
    <row r="55" spans="1:14" ht="23.25" customHeight="1" hidden="1">
      <c r="A55" s="1974"/>
      <c r="B55" s="1997"/>
      <c r="C55" s="1973"/>
      <c r="D55" s="1994" t="s">
        <v>16</v>
      </c>
      <c r="E55" s="1995"/>
      <c r="F55" s="1996"/>
      <c r="G55" s="201">
        <f>SUM(G50:G54)</f>
        <v>165.8</v>
      </c>
      <c r="H55" s="201">
        <f>SUM(H50:H54)</f>
        <v>178.1</v>
      </c>
      <c r="I55" s="201">
        <f>SUM(I50:I54)</f>
        <v>0</v>
      </c>
      <c r="J55" s="2035"/>
      <c r="K55" s="2036"/>
      <c r="L55" s="2036"/>
      <c r="M55" s="2036"/>
      <c r="N55" s="2037"/>
    </row>
    <row r="56" spans="1:14" ht="58.5" customHeight="1" hidden="1">
      <c r="A56" s="1974"/>
      <c r="B56" s="1997"/>
      <c r="C56" s="1973"/>
      <c r="D56" s="1981" t="s">
        <v>641</v>
      </c>
      <c r="E56" s="1981" t="s">
        <v>257</v>
      </c>
      <c r="F56" s="191" t="s">
        <v>15</v>
      </c>
      <c r="G56" s="48">
        <v>581.8</v>
      </c>
      <c r="H56" s="6">
        <v>589.4</v>
      </c>
      <c r="I56" s="6"/>
      <c r="J56" s="192" t="s">
        <v>518</v>
      </c>
      <c r="K56" s="640" t="s">
        <v>649</v>
      </c>
      <c r="L56" s="641"/>
      <c r="M56" s="239"/>
      <c r="N56" s="239"/>
    </row>
    <row r="57" spans="1:14" ht="31.5" customHeight="1" hidden="1">
      <c r="A57" s="1974"/>
      <c r="B57" s="1997"/>
      <c r="C57" s="1973"/>
      <c r="D57" s="1982"/>
      <c r="E57" s="1982"/>
      <c r="F57" s="237" t="s">
        <v>318</v>
      </c>
      <c r="G57" s="48">
        <v>21.3</v>
      </c>
      <c r="H57" s="6">
        <v>21.3</v>
      </c>
      <c r="I57" s="6"/>
      <c r="J57" s="2059" t="s">
        <v>519</v>
      </c>
      <c r="K57" s="1986" t="s">
        <v>650</v>
      </c>
      <c r="L57" s="2066"/>
      <c r="M57" s="1971"/>
      <c r="N57" s="1971"/>
    </row>
    <row r="58" spans="1:14" ht="38.25" customHeight="1" hidden="1">
      <c r="A58" s="1974"/>
      <c r="B58" s="1997"/>
      <c r="C58" s="1973"/>
      <c r="D58" s="1983"/>
      <c r="E58" s="1983"/>
      <c r="F58" s="176" t="s">
        <v>28</v>
      </c>
      <c r="G58" s="48">
        <v>3.1</v>
      </c>
      <c r="H58" s="6">
        <v>3.1</v>
      </c>
      <c r="I58" s="6"/>
      <c r="J58" s="2060"/>
      <c r="K58" s="1987"/>
      <c r="L58" s="2067"/>
      <c r="M58" s="1972"/>
      <c r="N58" s="1972"/>
    </row>
    <row r="59" spans="1:14" ht="23.25" customHeight="1" hidden="1">
      <c r="A59" s="1974"/>
      <c r="B59" s="1997"/>
      <c r="C59" s="1973"/>
      <c r="D59" s="1994" t="s">
        <v>16</v>
      </c>
      <c r="E59" s="1995"/>
      <c r="F59" s="1996"/>
      <c r="G59" s="201">
        <f>SUM(G56:G58)</f>
        <v>606.1999999999999</v>
      </c>
      <c r="H59" s="201">
        <f>SUM(H56:H58)</f>
        <v>613.8</v>
      </c>
      <c r="I59" s="201">
        <f>SUM(I56:I58)</f>
        <v>0</v>
      </c>
      <c r="J59" s="2035"/>
      <c r="K59" s="2036"/>
      <c r="L59" s="2036"/>
      <c r="M59" s="2036"/>
      <c r="N59" s="2037"/>
    </row>
    <row r="60" spans="1:14" ht="91.5" customHeight="1" hidden="1">
      <c r="A60" s="1974"/>
      <c r="B60" s="1997"/>
      <c r="C60" s="1973"/>
      <c r="D60" s="1981" t="s">
        <v>642</v>
      </c>
      <c r="E60" s="1981" t="s">
        <v>643</v>
      </c>
      <c r="F60" s="191" t="s">
        <v>15</v>
      </c>
      <c r="G60" s="48">
        <v>234.8</v>
      </c>
      <c r="H60" s="6">
        <v>234.8</v>
      </c>
      <c r="I60" s="6"/>
      <c r="J60" s="692" t="s">
        <v>651</v>
      </c>
      <c r="K60" s="693">
        <v>18</v>
      </c>
      <c r="L60" s="641"/>
      <c r="M60" s="239"/>
      <c r="N60" s="239"/>
    </row>
    <row r="61" spans="1:14" ht="51" customHeight="1" hidden="1">
      <c r="A61" s="1974"/>
      <c r="B61" s="1997"/>
      <c r="C61" s="1973"/>
      <c r="D61" s="1982"/>
      <c r="E61" s="1982"/>
      <c r="F61" s="237" t="s">
        <v>249</v>
      </c>
      <c r="G61" s="48">
        <v>0.5</v>
      </c>
      <c r="H61" s="6">
        <v>0.5</v>
      </c>
      <c r="I61" s="6"/>
      <c r="J61" s="692" t="s">
        <v>652</v>
      </c>
      <c r="K61" s="693">
        <v>57</v>
      </c>
      <c r="L61" s="642"/>
      <c r="M61" s="642"/>
      <c r="N61" s="1971"/>
    </row>
    <row r="62" spans="1:14" ht="50.25" customHeight="1" hidden="1">
      <c r="A62" s="1974"/>
      <c r="B62" s="1997"/>
      <c r="C62" s="1973"/>
      <c r="D62" s="1983"/>
      <c r="E62" s="1983"/>
      <c r="F62" s="176" t="s">
        <v>28</v>
      </c>
      <c r="G62" s="48">
        <v>20</v>
      </c>
      <c r="H62" s="6">
        <v>40</v>
      </c>
      <c r="I62" s="6"/>
      <c r="J62" s="694" t="s">
        <v>653</v>
      </c>
      <c r="K62" s="693">
        <v>240</v>
      </c>
      <c r="L62" s="642"/>
      <c r="M62" s="642"/>
      <c r="N62" s="1972"/>
    </row>
    <row r="63" spans="1:14" ht="28.5" customHeight="1" hidden="1">
      <c r="A63" s="2106"/>
      <c r="B63" s="2011"/>
      <c r="C63" s="2052"/>
      <c r="D63" s="264"/>
      <c r="E63" s="264"/>
      <c r="F63" s="281" t="s">
        <v>16</v>
      </c>
      <c r="G63" s="201">
        <f>SUM(G60:G62)</f>
        <v>255.3</v>
      </c>
      <c r="H63" s="201">
        <f>SUM(H60:H62)</f>
        <v>275.3</v>
      </c>
      <c r="I63" s="201">
        <f>SUM(I60:I62)</f>
        <v>0</v>
      </c>
      <c r="J63" s="261"/>
      <c r="K63" s="262"/>
      <c r="L63" s="262"/>
      <c r="M63" s="262"/>
      <c r="N63" s="263"/>
    </row>
    <row r="64" spans="1:14" ht="51" customHeight="1">
      <c r="A64" s="1961" t="s">
        <v>11</v>
      </c>
      <c r="B64" s="1962" t="s">
        <v>19</v>
      </c>
      <c r="C64" s="2028" t="s">
        <v>22</v>
      </c>
      <c r="D64" s="1887" t="s">
        <v>399</v>
      </c>
      <c r="E64" s="5" t="s">
        <v>654</v>
      </c>
      <c r="F64" s="2064" t="s">
        <v>15</v>
      </c>
      <c r="G64" s="2044">
        <v>85.1</v>
      </c>
      <c r="H64" s="2044">
        <v>85.1</v>
      </c>
      <c r="I64" s="2005">
        <v>45.3</v>
      </c>
      <c r="J64" s="2046" t="s">
        <v>657</v>
      </c>
      <c r="K64" s="2008" t="s">
        <v>658</v>
      </c>
      <c r="L64" s="2010" t="s">
        <v>658</v>
      </c>
      <c r="M64" s="2056" t="s">
        <v>1337</v>
      </c>
      <c r="N64" s="2061"/>
    </row>
    <row r="65" spans="1:14" ht="52.5" customHeight="1">
      <c r="A65" s="1961"/>
      <c r="B65" s="1962"/>
      <c r="C65" s="2028"/>
      <c r="D65" s="1913"/>
      <c r="E65" s="8" t="s">
        <v>655</v>
      </c>
      <c r="F65" s="2065"/>
      <c r="G65" s="2045"/>
      <c r="H65" s="2045"/>
      <c r="I65" s="2006"/>
      <c r="J65" s="2047"/>
      <c r="K65" s="2009"/>
      <c r="L65" s="2011"/>
      <c r="M65" s="2057"/>
      <c r="N65" s="2062"/>
    </row>
    <row r="66" spans="1:14" ht="85.5" customHeight="1">
      <c r="A66" s="1961"/>
      <c r="B66" s="1962"/>
      <c r="C66" s="2028"/>
      <c r="D66" s="1888"/>
      <c r="E66" s="8" t="s">
        <v>656</v>
      </c>
      <c r="F66" s="195" t="s">
        <v>318</v>
      </c>
      <c r="G66" s="7">
        <v>42</v>
      </c>
      <c r="H66" s="7">
        <v>27.3</v>
      </c>
      <c r="I66" s="12">
        <v>26.5</v>
      </c>
      <c r="J66" s="696" t="s">
        <v>659</v>
      </c>
      <c r="K66" s="695" t="s">
        <v>660</v>
      </c>
      <c r="L66" s="1457" t="s">
        <v>660</v>
      </c>
      <c r="M66" s="2058"/>
      <c r="N66" s="2063"/>
    </row>
    <row r="67" spans="1:14" ht="29.25" customHeight="1">
      <c r="A67" s="1961"/>
      <c r="B67" s="1962"/>
      <c r="C67" s="2028"/>
      <c r="D67" s="2012" t="s">
        <v>16</v>
      </c>
      <c r="E67" s="2013"/>
      <c r="F67" s="2014"/>
      <c r="G67" s="201">
        <f>SUM(G64:G66)</f>
        <v>127.1</v>
      </c>
      <c r="H67" s="201">
        <f>SUM(H64:H66)</f>
        <v>112.39999999999999</v>
      </c>
      <c r="I67" s="201">
        <f>SUM(I64:I66)</f>
        <v>71.8</v>
      </c>
      <c r="J67" s="2015"/>
      <c r="K67" s="2015"/>
      <c r="L67" s="2015"/>
      <c r="M67" s="2015"/>
      <c r="N67" s="327"/>
    </row>
    <row r="68" spans="1:14" s="91" customFormat="1" ht="22.5" customHeight="1">
      <c r="A68" s="36" t="s">
        <v>11</v>
      </c>
      <c r="B68" s="100" t="s">
        <v>19</v>
      </c>
      <c r="C68" s="2018" t="s">
        <v>25</v>
      </c>
      <c r="D68" s="2019"/>
      <c r="E68" s="2019"/>
      <c r="F68" s="2020"/>
      <c r="G68" s="137">
        <f>SUM(G33+G67)</f>
        <v>3069.6000000000004</v>
      </c>
      <c r="H68" s="137">
        <f>SUM(H33+H67)</f>
        <v>3257.7000000000007</v>
      </c>
      <c r="I68" s="137">
        <f>SUM(I33+I67)</f>
        <v>3186.3000000000006</v>
      </c>
      <c r="J68" s="2097"/>
      <c r="K68" s="2098"/>
      <c r="L68" s="2098"/>
      <c r="M68" s="2098"/>
      <c r="N68" s="2099"/>
    </row>
    <row r="69" spans="1:14" s="91" customFormat="1" ht="19.5" customHeight="1">
      <c r="A69" s="36" t="s">
        <v>11</v>
      </c>
      <c r="B69" s="2112" t="s">
        <v>31</v>
      </c>
      <c r="C69" s="2113"/>
      <c r="D69" s="2113"/>
      <c r="E69" s="2113"/>
      <c r="F69" s="2114"/>
      <c r="G69" s="93">
        <f>SUM(G27+G68)</f>
        <v>3698.5000000000005</v>
      </c>
      <c r="H69" s="93">
        <f>SUM(H27+H68)</f>
        <v>3842.9000000000005</v>
      </c>
      <c r="I69" s="93">
        <f>SUM(I27+I68)</f>
        <v>3765.9000000000005</v>
      </c>
      <c r="J69" s="2109"/>
      <c r="K69" s="2110"/>
      <c r="L69" s="2110"/>
      <c r="M69" s="2110"/>
      <c r="N69" s="2111"/>
    </row>
    <row r="70" spans="1:14" s="91" customFormat="1" ht="20.25" customHeight="1">
      <c r="A70" s="36" t="s">
        <v>17</v>
      </c>
      <c r="B70" s="2038" t="s">
        <v>32</v>
      </c>
      <c r="C70" s="2039"/>
      <c r="D70" s="2039"/>
      <c r="E70" s="2039"/>
      <c r="F70" s="2039"/>
      <c r="G70" s="2039"/>
      <c r="H70" s="2039"/>
      <c r="I70" s="2039"/>
      <c r="J70" s="2039"/>
      <c r="K70" s="2039"/>
      <c r="L70" s="2039"/>
      <c r="M70" s="2039"/>
      <c r="N70" s="2040"/>
    </row>
    <row r="71" spans="1:14" s="91" customFormat="1" ht="24" customHeight="1">
      <c r="A71" s="36" t="s">
        <v>17</v>
      </c>
      <c r="B71" s="100" t="s">
        <v>11</v>
      </c>
      <c r="C71" s="2074" t="s">
        <v>33</v>
      </c>
      <c r="D71" s="2075"/>
      <c r="E71" s="2075"/>
      <c r="F71" s="2075"/>
      <c r="G71" s="2075"/>
      <c r="H71" s="2075"/>
      <c r="I71" s="2075"/>
      <c r="J71" s="2075"/>
      <c r="K71" s="2075"/>
      <c r="L71" s="2075"/>
      <c r="M71" s="2075"/>
      <c r="N71" s="2076"/>
    </row>
    <row r="72" spans="1:14" ht="72.75" customHeight="1">
      <c r="A72" s="1961" t="s">
        <v>17</v>
      </c>
      <c r="B72" s="1962" t="s">
        <v>11</v>
      </c>
      <c r="C72" s="2028" t="s">
        <v>17</v>
      </c>
      <c r="D72" s="1887" t="s">
        <v>339</v>
      </c>
      <c r="E72" s="167" t="s">
        <v>662</v>
      </c>
      <c r="F72" s="237" t="s">
        <v>15</v>
      </c>
      <c r="G72" s="31">
        <v>88.4</v>
      </c>
      <c r="H72" s="31">
        <v>88.4</v>
      </c>
      <c r="I72" s="1070">
        <v>88.4</v>
      </c>
      <c r="J72" s="1887" t="s">
        <v>659</v>
      </c>
      <c r="K72" s="2008" t="s">
        <v>457</v>
      </c>
      <c r="L72" s="2010" t="s">
        <v>457</v>
      </c>
      <c r="M72" s="2056" t="s">
        <v>1338</v>
      </c>
      <c r="N72" s="2061"/>
    </row>
    <row r="73" spans="1:14" ht="47.25" customHeight="1">
      <c r="A73" s="1961"/>
      <c r="B73" s="1962"/>
      <c r="C73" s="2028"/>
      <c r="D73" s="1913"/>
      <c r="E73" s="167" t="s">
        <v>1700</v>
      </c>
      <c r="F73" s="195" t="s">
        <v>318</v>
      </c>
      <c r="G73" s="7">
        <v>244</v>
      </c>
      <c r="H73" s="7">
        <v>244</v>
      </c>
      <c r="I73" s="1070">
        <v>244</v>
      </c>
      <c r="J73" s="1888"/>
      <c r="K73" s="2009"/>
      <c r="L73" s="2011"/>
      <c r="M73" s="2057"/>
      <c r="N73" s="2062"/>
    </row>
    <row r="74" spans="1:14" ht="63" customHeight="1">
      <c r="A74" s="1961"/>
      <c r="B74" s="1962"/>
      <c r="C74" s="2028"/>
      <c r="D74" s="1913"/>
      <c r="E74" s="167" t="s">
        <v>1198</v>
      </c>
      <c r="F74" s="195" t="s">
        <v>259</v>
      </c>
      <c r="G74" s="7">
        <v>585</v>
      </c>
      <c r="H74" s="7">
        <v>661</v>
      </c>
      <c r="I74" s="1070">
        <v>661</v>
      </c>
      <c r="J74" s="1887" t="s">
        <v>661</v>
      </c>
      <c r="K74" s="2008" t="s">
        <v>457</v>
      </c>
      <c r="L74" s="2053" t="s">
        <v>1396</v>
      </c>
      <c r="M74" s="2057"/>
      <c r="N74" s="2062"/>
    </row>
    <row r="75" spans="1:14" ht="57" customHeight="1">
      <c r="A75" s="1961"/>
      <c r="B75" s="1962"/>
      <c r="C75" s="2028"/>
      <c r="D75" s="1888"/>
      <c r="E75" s="167" t="s">
        <v>663</v>
      </c>
      <c r="F75" s="195" t="s">
        <v>36</v>
      </c>
      <c r="G75" s="7">
        <v>1110</v>
      </c>
      <c r="H75" s="7">
        <v>1110</v>
      </c>
      <c r="I75" s="1070">
        <v>990.4</v>
      </c>
      <c r="J75" s="1888"/>
      <c r="K75" s="2009"/>
      <c r="L75" s="2054"/>
      <c r="M75" s="2058"/>
      <c r="N75" s="2063"/>
    </row>
    <row r="76" spans="1:14" ht="29.25" customHeight="1">
      <c r="A76" s="1961"/>
      <c r="B76" s="1962"/>
      <c r="C76" s="2028"/>
      <c r="D76" s="2012" t="s">
        <v>16</v>
      </c>
      <c r="E76" s="2013"/>
      <c r="F76" s="2014"/>
      <c r="G76" s="201">
        <f>SUM(G72:G75)</f>
        <v>2027.4</v>
      </c>
      <c r="H76" s="201">
        <f>SUM(H72:H75)</f>
        <v>2103.4</v>
      </c>
      <c r="I76" s="201">
        <f>SUM(I72:I75)</f>
        <v>1983.8</v>
      </c>
      <c r="J76" s="2015"/>
      <c r="K76" s="2015"/>
      <c r="L76" s="2015"/>
      <c r="M76" s="2015"/>
      <c r="N76" s="327"/>
    </row>
    <row r="77" spans="1:14" ht="52.5" customHeight="1">
      <c r="A77" s="2084" t="s">
        <v>17</v>
      </c>
      <c r="B77" s="2087" t="s">
        <v>11</v>
      </c>
      <c r="C77" s="1998" t="s">
        <v>19</v>
      </c>
      <c r="D77" s="1887" t="s">
        <v>258</v>
      </c>
      <c r="E77" s="8" t="s">
        <v>662</v>
      </c>
      <c r="F77" s="2090" t="s">
        <v>318</v>
      </c>
      <c r="G77" s="1988">
        <v>805</v>
      </c>
      <c r="H77" s="1991">
        <v>805</v>
      </c>
      <c r="I77" s="1988">
        <v>0</v>
      </c>
      <c r="J77" s="2100" t="s">
        <v>659</v>
      </c>
      <c r="K77" s="2103">
        <v>50</v>
      </c>
      <c r="L77" s="2094">
        <v>0</v>
      </c>
      <c r="M77" s="1971" t="s">
        <v>1315</v>
      </c>
      <c r="N77" s="2068" t="s">
        <v>1339</v>
      </c>
    </row>
    <row r="78" spans="1:14" ht="62.25" customHeight="1">
      <c r="A78" s="2085"/>
      <c r="B78" s="2088"/>
      <c r="C78" s="1999"/>
      <c r="D78" s="1913"/>
      <c r="E78" s="8" t="s">
        <v>664</v>
      </c>
      <c r="F78" s="2091"/>
      <c r="G78" s="1989"/>
      <c r="H78" s="1992"/>
      <c r="I78" s="1989"/>
      <c r="J78" s="2101"/>
      <c r="K78" s="2104"/>
      <c r="L78" s="2095"/>
      <c r="M78" s="2093"/>
      <c r="N78" s="2069"/>
    </row>
    <row r="79" spans="1:14" ht="101.25" customHeight="1">
      <c r="A79" s="2085"/>
      <c r="B79" s="2088"/>
      <c r="C79" s="1999"/>
      <c r="D79" s="1888"/>
      <c r="E79" s="8" t="s">
        <v>665</v>
      </c>
      <c r="F79" s="2092"/>
      <c r="G79" s="1990"/>
      <c r="H79" s="1993"/>
      <c r="I79" s="1990"/>
      <c r="J79" s="2102"/>
      <c r="K79" s="2105"/>
      <c r="L79" s="2096"/>
      <c r="M79" s="1972"/>
      <c r="N79" s="2070"/>
    </row>
    <row r="80" spans="1:14" ht="28.5" customHeight="1">
      <c r="A80" s="2086"/>
      <c r="B80" s="2089"/>
      <c r="C80" s="2000"/>
      <c r="D80" s="2012" t="s">
        <v>16</v>
      </c>
      <c r="E80" s="2013"/>
      <c r="F80" s="2014"/>
      <c r="G80" s="201">
        <f>SUM(G77:G79)</f>
        <v>805</v>
      </c>
      <c r="H80" s="201">
        <f>SUM(H77:H79)</f>
        <v>805</v>
      </c>
      <c r="I80" s="201">
        <f>SUM(I77:I79)</f>
        <v>0</v>
      </c>
      <c r="J80" s="2035"/>
      <c r="K80" s="2036"/>
      <c r="L80" s="2036"/>
      <c r="M80" s="2036"/>
      <c r="N80" s="2037"/>
    </row>
    <row r="81" spans="1:14" ht="63.75" customHeight="1">
      <c r="A81" s="2084" t="s">
        <v>17</v>
      </c>
      <c r="B81" s="2087" t="s">
        <v>11</v>
      </c>
      <c r="C81" s="1998" t="s">
        <v>23</v>
      </c>
      <c r="D81" s="1887" t="s">
        <v>666</v>
      </c>
      <c r="E81" s="5" t="s">
        <v>667</v>
      </c>
      <c r="F81" s="194" t="s">
        <v>15</v>
      </c>
      <c r="G81" s="6"/>
      <c r="H81" s="213"/>
      <c r="I81" s="6"/>
      <c r="J81" s="673" t="s">
        <v>353</v>
      </c>
      <c r="K81" s="677">
        <v>1</v>
      </c>
      <c r="L81" s="1456">
        <v>0</v>
      </c>
      <c r="M81" s="1971"/>
      <c r="N81" s="2068" t="s">
        <v>1340</v>
      </c>
    </row>
    <row r="82" spans="1:14" ht="96.75" customHeight="1">
      <c r="A82" s="2085"/>
      <c r="B82" s="2088"/>
      <c r="C82" s="1999"/>
      <c r="D82" s="1913"/>
      <c r="E82" s="5" t="s">
        <v>668</v>
      </c>
      <c r="F82" s="697" t="s">
        <v>318</v>
      </c>
      <c r="G82" s="6">
        <v>151</v>
      </c>
      <c r="H82" s="213">
        <v>13.8</v>
      </c>
      <c r="I82" s="6"/>
      <c r="J82" s="673" t="s">
        <v>659</v>
      </c>
      <c r="K82" s="677">
        <v>100</v>
      </c>
      <c r="L82" s="1456">
        <v>0</v>
      </c>
      <c r="M82" s="2093"/>
      <c r="N82" s="2069"/>
    </row>
    <row r="83" spans="1:14" ht="28.5" customHeight="1">
      <c r="A83" s="2086"/>
      <c r="B83" s="2089"/>
      <c r="C83" s="2000"/>
      <c r="D83" s="2012" t="s">
        <v>16</v>
      </c>
      <c r="E83" s="2013"/>
      <c r="F83" s="2014"/>
      <c r="G83" s="201">
        <f>SUM(G81:G82)</f>
        <v>151</v>
      </c>
      <c r="H83" s="201">
        <f>SUM(H81:H82)</f>
        <v>13.8</v>
      </c>
      <c r="I83" s="201">
        <f>SUM(I81:I82)</f>
        <v>0</v>
      </c>
      <c r="J83" s="2035"/>
      <c r="K83" s="2036"/>
      <c r="L83" s="2036"/>
      <c r="M83" s="2036"/>
      <c r="N83" s="2037"/>
    </row>
    <row r="84" spans="1:14" s="91" customFormat="1" ht="23.25" customHeight="1">
      <c r="A84" s="21" t="s">
        <v>17</v>
      </c>
      <c r="B84" s="22" t="s">
        <v>11</v>
      </c>
      <c r="C84" s="2018" t="s">
        <v>25</v>
      </c>
      <c r="D84" s="2019"/>
      <c r="E84" s="2019"/>
      <c r="F84" s="2020"/>
      <c r="G84" s="137">
        <f>SUM(G76+G80+G83)</f>
        <v>2983.4</v>
      </c>
      <c r="H84" s="137">
        <f>SUM(H76+H80+H83)</f>
        <v>2922.2000000000003</v>
      </c>
      <c r="I84" s="137">
        <f>SUM(I76+I80+I83)</f>
        <v>1983.8</v>
      </c>
      <c r="J84" s="2021"/>
      <c r="K84" s="2022"/>
      <c r="L84" s="2022"/>
      <c r="M84" s="2022"/>
      <c r="N84" s="2023"/>
    </row>
    <row r="85" spans="1:14" s="91" customFormat="1" ht="18" customHeight="1">
      <c r="A85" s="21" t="s">
        <v>17</v>
      </c>
      <c r="B85" s="22" t="s">
        <v>19</v>
      </c>
      <c r="C85" s="2041" t="s">
        <v>37</v>
      </c>
      <c r="D85" s="2042"/>
      <c r="E85" s="2042"/>
      <c r="F85" s="2042"/>
      <c r="G85" s="2042"/>
      <c r="H85" s="2042"/>
      <c r="I85" s="2042"/>
      <c r="J85" s="2042"/>
      <c r="K85" s="2042"/>
      <c r="L85" s="2042"/>
      <c r="M85" s="2042"/>
      <c r="N85" s="2043"/>
    </row>
    <row r="86" spans="1:14" ht="36" customHeight="1">
      <c r="A86" s="1961" t="s">
        <v>17</v>
      </c>
      <c r="B86" s="1962" t="s">
        <v>19</v>
      </c>
      <c r="C86" s="2028" t="s">
        <v>11</v>
      </c>
      <c r="D86" s="1887" t="s">
        <v>38</v>
      </c>
      <c r="E86" s="1981" t="s">
        <v>670</v>
      </c>
      <c r="F86" s="176" t="s">
        <v>15</v>
      </c>
      <c r="G86" s="13"/>
      <c r="H86" s="23"/>
      <c r="I86" s="12"/>
      <c r="J86" s="2046" t="s">
        <v>401</v>
      </c>
      <c r="K86" s="2016">
        <v>100</v>
      </c>
      <c r="L86" s="2071">
        <v>100</v>
      </c>
      <c r="M86" s="1851" t="s">
        <v>1341</v>
      </c>
      <c r="N86" s="2055"/>
    </row>
    <row r="87" spans="1:14" ht="45" customHeight="1">
      <c r="A87" s="1961"/>
      <c r="B87" s="1962"/>
      <c r="C87" s="2028"/>
      <c r="D87" s="1913"/>
      <c r="E87" s="1982"/>
      <c r="F87" s="195" t="s">
        <v>318</v>
      </c>
      <c r="G87" s="13">
        <v>283.2</v>
      </c>
      <c r="H87" s="23">
        <v>283.2</v>
      </c>
      <c r="I87" s="12">
        <v>283.2</v>
      </c>
      <c r="J87" s="2083"/>
      <c r="K87" s="2017"/>
      <c r="L87" s="2072"/>
      <c r="M87" s="2024"/>
      <c r="N87" s="2055"/>
    </row>
    <row r="88" spans="1:14" ht="63.75" customHeight="1">
      <c r="A88" s="1961"/>
      <c r="B88" s="1962"/>
      <c r="C88" s="2028"/>
      <c r="D88" s="1888"/>
      <c r="E88" s="1983"/>
      <c r="F88" s="195" t="s">
        <v>493</v>
      </c>
      <c r="G88" s="13">
        <v>67.1</v>
      </c>
      <c r="H88" s="90">
        <v>67.1</v>
      </c>
      <c r="I88" s="326">
        <v>67.1</v>
      </c>
      <c r="J88" s="2047"/>
      <c r="K88" s="2048"/>
      <c r="L88" s="2073"/>
      <c r="M88" s="1852"/>
      <c r="N88" s="2055"/>
    </row>
    <row r="89" spans="1:14" ht="24.75" customHeight="1">
      <c r="A89" s="1961"/>
      <c r="B89" s="1962"/>
      <c r="C89" s="2028"/>
      <c r="D89" s="2012" t="s">
        <v>16</v>
      </c>
      <c r="E89" s="2013"/>
      <c r="F89" s="2014"/>
      <c r="G89" s="201">
        <f>SUM(G86:G88)</f>
        <v>350.29999999999995</v>
      </c>
      <c r="H89" s="201">
        <f>SUM(H86:H88)</f>
        <v>350.29999999999995</v>
      </c>
      <c r="I89" s="201">
        <f>SUM(I86:I88)</f>
        <v>350.29999999999995</v>
      </c>
      <c r="J89" s="2015"/>
      <c r="K89" s="2015"/>
      <c r="L89" s="2015"/>
      <c r="M89" s="2015"/>
      <c r="N89" s="327"/>
    </row>
    <row r="90" spans="1:14" s="91" customFormat="1" ht="24" customHeight="1">
      <c r="A90" s="21" t="s">
        <v>17</v>
      </c>
      <c r="B90" s="22" t="s">
        <v>19</v>
      </c>
      <c r="C90" s="2018" t="s">
        <v>25</v>
      </c>
      <c r="D90" s="2019"/>
      <c r="E90" s="2019"/>
      <c r="F90" s="2020"/>
      <c r="G90" s="24">
        <f>SUM(G89)</f>
        <v>350.29999999999995</v>
      </c>
      <c r="H90" s="24">
        <f>SUM(H89)</f>
        <v>350.29999999999995</v>
      </c>
      <c r="I90" s="24">
        <f>SUM(I89)</f>
        <v>350.29999999999995</v>
      </c>
      <c r="J90" s="2021"/>
      <c r="K90" s="2022"/>
      <c r="L90" s="2022"/>
      <c r="M90" s="2022"/>
      <c r="N90" s="2023"/>
    </row>
    <row r="91" spans="1:14" s="91" customFormat="1" ht="26.25" customHeight="1">
      <c r="A91" s="21" t="s">
        <v>17</v>
      </c>
      <c r="B91" s="2029" t="s">
        <v>31</v>
      </c>
      <c r="C91" s="2030"/>
      <c r="D91" s="2030"/>
      <c r="E91" s="2030"/>
      <c r="F91" s="2031"/>
      <c r="G91" s="83">
        <f>SUM(G84+G90)</f>
        <v>3333.7</v>
      </c>
      <c r="H91" s="83">
        <f>SUM(H84+H90)</f>
        <v>3272.5</v>
      </c>
      <c r="I91" s="83">
        <f>SUM(I84+I90)</f>
        <v>2334.1</v>
      </c>
      <c r="J91" s="2032"/>
      <c r="K91" s="2033"/>
      <c r="L91" s="2033"/>
      <c r="M91" s="2033"/>
      <c r="N91" s="2034"/>
    </row>
    <row r="92" spans="1:14" s="91" customFormat="1" ht="20.25" customHeight="1">
      <c r="A92" s="36" t="s">
        <v>30</v>
      </c>
      <c r="B92" s="2038" t="s">
        <v>669</v>
      </c>
      <c r="C92" s="2039"/>
      <c r="D92" s="2039"/>
      <c r="E92" s="2039"/>
      <c r="F92" s="2039"/>
      <c r="G92" s="2039"/>
      <c r="H92" s="2039"/>
      <c r="I92" s="2039"/>
      <c r="J92" s="2039"/>
      <c r="K92" s="2039"/>
      <c r="L92" s="2039"/>
      <c r="M92" s="2039"/>
      <c r="N92" s="2040"/>
    </row>
    <row r="93" spans="1:14" s="91" customFormat="1" ht="18" customHeight="1">
      <c r="A93" s="21" t="s">
        <v>30</v>
      </c>
      <c r="B93" s="22" t="s">
        <v>11</v>
      </c>
      <c r="C93" s="2041" t="s">
        <v>37</v>
      </c>
      <c r="D93" s="2042"/>
      <c r="E93" s="2042"/>
      <c r="F93" s="2042"/>
      <c r="G93" s="2042"/>
      <c r="H93" s="2042"/>
      <c r="I93" s="2042"/>
      <c r="J93" s="2042"/>
      <c r="K93" s="2042"/>
      <c r="L93" s="2042"/>
      <c r="M93" s="2042"/>
      <c r="N93" s="2043"/>
    </row>
    <row r="94" spans="1:14" ht="34.5" customHeight="1">
      <c r="A94" s="1961" t="s">
        <v>30</v>
      </c>
      <c r="B94" s="1962" t="s">
        <v>11</v>
      </c>
      <c r="C94" s="2028" t="s">
        <v>11</v>
      </c>
      <c r="D94" s="1887" t="s">
        <v>671</v>
      </c>
      <c r="E94" s="214" t="s">
        <v>662</v>
      </c>
      <c r="F94" s="176" t="s">
        <v>15</v>
      </c>
      <c r="G94" s="13">
        <v>4.4</v>
      </c>
      <c r="H94" s="23">
        <v>4.4</v>
      </c>
      <c r="I94" s="12">
        <v>0</v>
      </c>
      <c r="J94" s="1887" t="s">
        <v>675</v>
      </c>
      <c r="K94" s="2016">
        <v>100</v>
      </c>
      <c r="L94" s="2049">
        <v>0</v>
      </c>
      <c r="M94" s="1851" t="s">
        <v>1315</v>
      </c>
      <c r="N94" s="2007" t="s">
        <v>1342</v>
      </c>
    </row>
    <row r="95" spans="1:14" ht="54.75" customHeight="1">
      <c r="A95" s="1961"/>
      <c r="B95" s="1962"/>
      <c r="C95" s="2028"/>
      <c r="D95" s="1913"/>
      <c r="E95" s="214" t="s">
        <v>673</v>
      </c>
      <c r="F95" s="195" t="s">
        <v>318</v>
      </c>
      <c r="G95" s="13">
        <v>7.4</v>
      </c>
      <c r="H95" s="23">
        <v>7.4</v>
      </c>
      <c r="I95" s="12">
        <v>0</v>
      </c>
      <c r="J95" s="1913"/>
      <c r="K95" s="2017"/>
      <c r="L95" s="2050"/>
      <c r="M95" s="2024"/>
      <c r="N95" s="2007"/>
    </row>
    <row r="96" spans="1:14" ht="60.75" customHeight="1">
      <c r="A96" s="1961"/>
      <c r="B96" s="1962"/>
      <c r="C96" s="2028"/>
      <c r="D96" s="1888"/>
      <c r="E96" s="214" t="s">
        <v>674</v>
      </c>
      <c r="F96" s="195" t="s">
        <v>36</v>
      </c>
      <c r="G96" s="13">
        <v>289.6</v>
      </c>
      <c r="H96" s="90">
        <v>289.6</v>
      </c>
      <c r="I96" s="326">
        <v>0</v>
      </c>
      <c r="J96" s="1888"/>
      <c r="K96" s="2048"/>
      <c r="L96" s="2051"/>
      <c r="M96" s="1852"/>
      <c r="N96" s="2007"/>
    </row>
    <row r="97" spans="1:14" ht="24.75" customHeight="1">
      <c r="A97" s="1961"/>
      <c r="B97" s="1962"/>
      <c r="C97" s="2028"/>
      <c r="D97" s="2012" t="s">
        <v>16</v>
      </c>
      <c r="E97" s="2013"/>
      <c r="F97" s="2014"/>
      <c r="G97" s="201">
        <f>SUM(G94:G96)</f>
        <v>301.40000000000003</v>
      </c>
      <c r="H97" s="201">
        <f>SUM(H94:H96)</f>
        <v>301.40000000000003</v>
      </c>
      <c r="I97" s="201">
        <f>SUM(I94:I96)</f>
        <v>0</v>
      </c>
      <c r="J97" s="2015"/>
      <c r="K97" s="2015"/>
      <c r="L97" s="2015"/>
      <c r="M97" s="2015"/>
      <c r="N97" s="327"/>
    </row>
    <row r="98" spans="1:14" ht="33.75" customHeight="1">
      <c r="A98" s="1961" t="s">
        <v>30</v>
      </c>
      <c r="B98" s="1962" t="s">
        <v>11</v>
      </c>
      <c r="C98" s="2028" t="s">
        <v>17</v>
      </c>
      <c r="D98" s="1887" t="s">
        <v>672</v>
      </c>
      <c r="E98" s="214" t="s">
        <v>662</v>
      </c>
      <c r="F98" s="1885" t="s">
        <v>15</v>
      </c>
      <c r="G98" s="2001">
        <v>113.1</v>
      </c>
      <c r="H98" s="2003">
        <v>113.1</v>
      </c>
      <c r="I98" s="2005">
        <v>16.8</v>
      </c>
      <c r="J98" s="1887" t="s">
        <v>675</v>
      </c>
      <c r="K98" s="2016">
        <v>80</v>
      </c>
      <c r="L98" s="1978">
        <v>20</v>
      </c>
      <c r="M98" s="1851" t="s">
        <v>1343</v>
      </c>
      <c r="N98" s="2025" t="s">
        <v>1344</v>
      </c>
    </row>
    <row r="99" spans="1:14" ht="78" customHeight="1">
      <c r="A99" s="1961"/>
      <c r="B99" s="1962"/>
      <c r="C99" s="2028"/>
      <c r="D99" s="1913"/>
      <c r="E99" s="700" t="s">
        <v>676</v>
      </c>
      <c r="F99" s="1886"/>
      <c r="G99" s="2002"/>
      <c r="H99" s="2004"/>
      <c r="I99" s="2006"/>
      <c r="J99" s="1913"/>
      <c r="K99" s="2017"/>
      <c r="L99" s="1979"/>
      <c r="M99" s="2024"/>
      <c r="N99" s="2026"/>
    </row>
    <row r="100" spans="1:14" ht="90.75" customHeight="1">
      <c r="A100" s="1961"/>
      <c r="B100" s="1962"/>
      <c r="C100" s="2028"/>
      <c r="D100" s="1888"/>
      <c r="E100" s="5" t="s">
        <v>677</v>
      </c>
      <c r="F100" s="698" t="s">
        <v>318</v>
      </c>
      <c r="G100" s="13">
        <v>1.9</v>
      </c>
      <c r="H100" s="699">
        <v>1.9</v>
      </c>
      <c r="I100" s="12">
        <v>1.9</v>
      </c>
      <c r="J100" s="1888"/>
      <c r="K100" s="670"/>
      <c r="L100" s="1980"/>
      <c r="M100" s="1852"/>
      <c r="N100" s="2027"/>
    </row>
    <row r="101" spans="1:14" ht="24.75" customHeight="1">
      <c r="A101" s="1961"/>
      <c r="B101" s="1962"/>
      <c r="C101" s="2028"/>
      <c r="D101" s="2012" t="s">
        <v>16</v>
      </c>
      <c r="E101" s="2013"/>
      <c r="F101" s="2014"/>
      <c r="G101" s="201">
        <f>SUM(G98:G100)</f>
        <v>115</v>
      </c>
      <c r="H101" s="201">
        <f>SUM(H98:H100)</f>
        <v>115</v>
      </c>
      <c r="I101" s="201">
        <f>SUM(I98:I100)</f>
        <v>18.7</v>
      </c>
      <c r="J101" s="2015"/>
      <c r="K101" s="2015"/>
      <c r="L101" s="2015"/>
      <c r="M101" s="2015"/>
      <c r="N101" s="327"/>
    </row>
    <row r="102" spans="1:14" s="91" customFormat="1" ht="24" customHeight="1">
      <c r="A102" s="21" t="s">
        <v>30</v>
      </c>
      <c r="B102" s="22" t="s">
        <v>11</v>
      </c>
      <c r="C102" s="2018" t="s">
        <v>25</v>
      </c>
      <c r="D102" s="2019"/>
      <c r="E102" s="2019"/>
      <c r="F102" s="2020"/>
      <c r="G102" s="24">
        <f>SUM(G97+G101)</f>
        <v>416.40000000000003</v>
      </c>
      <c r="H102" s="24">
        <f>SUM(H97+H101)</f>
        <v>416.40000000000003</v>
      </c>
      <c r="I102" s="24">
        <f>SUM(I97+I101)</f>
        <v>18.7</v>
      </c>
      <c r="J102" s="2021"/>
      <c r="K102" s="2022"/>
      <c r="L102" s="2022"/>
      <c r="M102" s="2022"/>
      <c r="N102" s="2023"/>
    </row>
    <row r="103" spans="1:14" s="91" customFormat="1" ht="26.25" customHeight="1">
      <c r="A103" s="21" t="s">
        <v>30</v>
      </c>
      <c r="B103" s="2029" t="s">
        <v>31</v>
      </c>
      <c r="C103" s="2030"/>
      <c r="D103" s="2030"/>
      <c r="E103" s="2030"/>
      <c r="F103" s="2031"/>
      <c r="G103" s="83">
        <f>SUM(G102)</f>
        <v>416.40000000000003</v>
      </c>
      <c r="H103" s="83">
        <f>SUM(H102)</f>
        <v>416.40000000000003</v>
      </c>
      <c r="I103" s="83">
        <f>SUM(I102)</f>
        <v>18.7</v>
      </c>
      <c r="J103" s="2032"/>
      <c r="K103" s="2033"/>
      <c r="L103" s="2033"/>
      <c r="M103" s="2033"/>
      <c r="N103" s="2034"/>
    </row>
    <row r="104" spans="1:14" s="91" customFormat="1" ht="25.5" customHeight="1">
      <c r="A104" s="2080" t="s">
        <v>39</v>
      </c>
      <c r="B104" s="2081"/>
      <c r="C104" s="2081"/>
      <c r="D104" s="2081"/>
      <c r="E104" s="2081"/>
      <c r="F104" s="2082"/>
      <c r="G104" s="81">
        <f>G69+G91+G103</f>
        <v>7448.6</v>
      </c>
      <c r="H104" s="81">
        <f>H69+H91+H103</f>
        <v>7531.8</v>
      </c>
      <c r="I104" s="81">
        <f>I69+I91+I103</f>
        <v>6118.7</v>
      </c>
      <c r="J104" s="2077"/>
      <c r="K104" s="2078"/>
      <c r="L104" s="2078"/>
      <c r="M104" s="2078"/>
      <c r="N104" s="2079"/>
    </row>
    <row r="105" ht="21" customHeight="1"/>
    <row r="106" spans="6:14" ht="19.5" customHeight="1">
      <c r="F106" s="1253" t="s">
        <v>15</v>
      </c>
      <c r="G106" s="35">
        <f>SUM(G15+G17+G20+G22+G24+G64+G72+G81+G94+G98+G29+G86)</f>
        <v>3668.4</v>
      </c>
      <c r="H106" s="1798">
        <f>SUM(H15+H17+H20+H22+H24+H64+H72+H81+H94+H98+H29+H86)</f>
        <v>3704.1000000000004</v>
      </c>
      <c r="I106" s="35">
        <f>SUM(I15+I17+I20+I22+I24+I64+I72+I81+I94+I98+I29+I86)</f>
        <v>3557.2</v>
      </c>
      <c r="L106" s="1445"/>
      <c r="M106" s="176" t="s">
        <v>1699</v>
      </c>
      <c r="N106" s="176">
        <v>13</v>
      </c>
    </row>
    <row r="107" spans="6:14" ht="33.75" customHeight="1">
      <c r="F107" s="1256" t="s">
        <v>318</v>
      </c>
      <c r="G107" s="35">
        <f>SUM(G18+G25+G30+G32+G66+G73+G77+G82+G87+G95+G100)</f>
        <v>1663.1000000000001</v>
      </c>
      <c r="H107" s="35">
        <f>SUM(H18+H25+H30+H32+H66+H73+H77+H82+H87+H95+H100)</f>
        <v>1549.1000000000001</v>
      </c>
      <c r="I107" s="35">
        <f>SUM(I18+I25+I30+I32+I66+I73+I77+I82+I87+I95+I100)</f>
        <v>722.1</v>
      </c>
      <c r="L107" s="1443"/>
      <c r="M107" s="691" t="s">
        <v>1696</v>
      </c>
      <c r="N107" s="176">
        <v>5</v>
      </c>
    </row>
    <row r="108" spans="6:14" ht="59.25" customHeight="1">
      <c r="F108" s="1253" t="s">
        <v>36</v>
      </c>
      <c r="G108" s="35">
        <f>SUM(G75+G96)</f>
        <v>1399.6</v>
      </c>
      <c r="H108" s="1798">
        <f>SUM(H75+H96)</f>
        <v>1399.6</v>
      </c>
      <c r="I108" s="35">
        <f>SUM(I75+I96)</f>
        <v>990.4</v>
      </c>
      <c r="L108" s="1434"/>
      <c r="M108" s="65" t="s">
        <v>1697</v>
      </c>
      <c r="N108" s="176">
        <v>5</v>
      </c>
    </row>
    <row r="109" spans="6:14" ht="45.75" customHeight="1">
      <c r="F109" s="1253" t="s">
        <v>35</v>
      </c>
      <c r="G109" s="35"/>
      <c r="H109" s="1798"/>
      <c r="I109" s="35"/>
      <c r="L109" s="1444"/>
      <c r="M109" s="199" t="s">
        <v>1698</v>
      </c>
      <c r="N109" s="176">
        <v>3</v>
      </c>
    </row>
    <row r="110" spans="6:9" ht="27" customHeight="1">
      <c r="F110" s="1253" t="s">
        <v>28</v>
      </c>
      <c r="G110" s="35">
        <f>SUM(G31)</f>
        <v>65.4</v>
      </c>
      <c r="H110" s="1798">
        <f>SUM(H31)</f>
        <v>150.89999999999998</v>
      </c>
      <c r="I110" s="35">
        <v>120.5</v>
      </c>
    </row>
    <row r="111" spans="6:9" ht="27" customHeight="1">
      <c r="F111" s="1256" t="s">
        <v>249</v>
      </c>
      <c r="G111" s="35"/>
      <c r="H111" s="1798"/>
      <c r="I111" s="35"/>
    </row>
    <row r="112" spans="6:9" ht="21.75" customHeight="1">
      <c r="F112" s="1253" t="s">
        <v>34</v>
      </c>
      <c r="G112" s="35">
        <f>SUM(G74+G79)</f>
        <v>585</v>
      </c>
      <c r="H112" s="1798">
        <f>SUM(H74+H79)</f>
        <v>661</v>
      </c>
      <c r="I112" s="35">
        <f>SUM(I74+I79)</f>
        <v>661</v>
      </c>
    </row>
    <row r="113" spans="6:9" ht="36.75" customHeight="1">
      <c r="F113" s="1256" t="s">
        <v>493</v>
      </c>
      <c r="G113" s="35">
        <f>SUM(G88)</f>
        <v>67.1</v>
      </c>
      <c r="H113" s="1798">
        <f>SUM(H88)</f>
        <v>67.1</v>
      </c>
      <c r="I113" s="35">
        <f>SUM(I88)</f>
        <v>67.1</v>
      </c>
    </row>
    <row r="114" spans="6:9" ht="19.5" customHeight="1">
      <c r="F114" s="1252" t="s">
        <v>40</v>
      </c>
      <c r="G114" s="1126">
        <f>SUM(G106:G113)</f>
        <v>7448.6</v>
      </c>
      <c r="H114" s="1126">
        <f>SUM(H106:H113)</f>
        <v>7531.800000000001</v>
      </c>
      <c r="I114" s="1126">
        <f>SUM(I106:I113)</f>
        <v>6118.3</v>
      </c>
    </row>
  </sheetData>
  <sheetProtection selectLockedCells="1" selectUnlockedCells="1"/>
  <mergeCells count="246">
    <mergeCell ref="J17:J18"/>
    <mergeCell ref="K17:K18"/>
    <mergeCell ref="L17:L18"/>
    <mergeCell ref="M17:M18"/>
    <mergeCell ref="N17:N18"/>
    <mergeCell ref="E24:E26"/>
    <mergeCell ref="J21:N21"/>
    <mergeCell ref="J23:N23"/>
    <mergeCell ref="J26:N26"/>
    <mergeCell ref="J36:J37"/>
    <mergeCell ref="C39:C44"/>
    <mergeCell ref="L36:L37"/>
    <mergeCell ref="M42:M43"/>
    <mergeCell ref="J42:J43"/>
    <mergeCell ref="D44:F44"/>
    <mergeCell ref="J44:N44"/>
    <mergeCell ref="J38:N38"/>
    <mergeCell ref="D34:D37"/>
    <mergeCell ref="D39:D43"/>
    <mergeCell ref="N10:N12"/>
    <mergeCell ref="N29:N32"/>
    <mergeCell ref="M10:M12"/>
    <mergeCell ref="G11:G12"/>
    <mergeCell ref="H11:H12"/>
    <mergeCell ref="I11:I12"/>
    <mergeCell ref="G10:I10"/>
    <mergeCell ref="C14:N14"/>
    <mergeCell ref="J16:N16"/>
    <mergeCell ref="J19:N19"/>
    <mergeCell ref="I3:J3"/>
    <mergeCell ref="K3:M3"/>
    <mergeCell ref="D15:D16"/>
    <mergeCell ref="C28:N28"/>
    <mergeCell ref="B13:N13"/>
    <mergeCell ref="L11:L12"/>
    <mergeCell ref="J10:L10"/>
    <mergeCell ref="B10:B12"/>
    <mergeCell ref="C10:C12"/>
    <mergeCell ref="D10:D12"/>
    <mergeCell ref="E10:E12"/>
    <mergeCell ref="J11:J12"/>
    <mergeCell ref="A8:M8"/>
    <mergeCell ref="A9:M9"/>
    <mergeCell ref="A10:A12"/>
    <mergeCell ref="K11:K12"/>
    <mergeCell ref="F10:F12"/>
    <mergeCell ref="A15:A16"/>
    <mergeCell ref="A17:A19"/>
    <mergeCell ref="C24:C26"/>
    <mergeCell ref="B24:B26"/>
    <mergeCell ref="D24:D26"/>
    <mergeCell ref="B15:B16"/>
    <mergeCell ref="B17:B19"/>
    <mergeCell ref="C17:C19"/>
    <mergeCell ref="D17:D19"/>
    <mergeCell ref="C15:C16"/>
    <mergeCell ref="B20:B21"/>
    <mergeCell ref="C20:C21"/>
    <mergeCell ref="D20:D21"/>
    <mergeCell ref="E20:E21"/>
    <mergeCell ref="A20:A21"/>
    <mergeCell ref="A24:A26"/>
    <mergeCell ref="A22:A23"/>
    <mergeCell ref="B22:B23"/>
    <mergeCell ref="C22:C23"/>
    <mergeCell ref="D22:D23"/>
    <mergeCell ref="E15:E16"/>
    <mergeCell ref="E17:E19"/>
    <mergeCell ref="C29:C33"/>
    <mergeCell ref="C27:F27"/>
    <mergeCell ref="E29:E33"/>
    <mergeCell ref="D29:D33"/>
    <mergeCell ref="A86:A89"/>
    <mergeCell ref="C86:C89"/>
    <mergeCell ref="B86:B89"/>
    <mergeCell ref="D89:F89"/>
    <mergeCell ref="E86:E88"/>
    <mergeCell ref="D86:D88"/>
    <mergeCell ref="A50:A55"/>
    <mergeCell ref="B69:F69"/>
    <mergeCell ref="C50:C55"/>
    <mergeCell ref="B72:B76"/>
    <mergeCell ref="C64:C67"/>
    <mergeCell ref="B50:B55"/>
    <mergeCell ref="D56:D58"/>
    <mergeCell ref="C68:F68"/>
    <mergeCell ref="C72:C76"/>
    <mergeCell ref="B64:B67"/>
    <mergeCell ref="A29:A33"/>
    <mergeCell ref="B29:B33"/>
    <mergeCell ref="B34:B38"/>
    <mergeCell ref="B70:N70"/>
    <mergeCell ref="N42:N43"/>
    <mergeCell ref="M47:M48"/>
    <mergeCell ref="N47:N48"/>
    <mergeCell ref="K36:K37"/>
    <mergeCell ref="E34:E37"/>
    <mergeCell ref="K47:K48"/>
    <mergeCell ref="J49:N49"/>
    <mergeCell ref="N53:N54"/>
    <mergeCell ref="L47:L48"/>
    <mergeCell ref="J76:M76"/>
    <mergeCell ref="N57:N58"/>
    <mergeCell ref="N45:N46"/>
    <mergeCell ref="J69:N69"/>
    <mergeCell ref="L53:L54"/>
    <mergeCell ref="J53:J54"/>
    <mergeCell ref="J47:J48"/>
    <mergeCell ref="M77:M79"/>
    <mergeCell ref="J80:N80"/>
    <mergeCell ref="J77:J79"/>
    <mergeCell ref="K77:K79"/>
    <mergeCell ref="M53:M54"/>
    <mergeCell ref="A72:A76"/>
    <mergeCell ref="A77:A80"/>
    <mergeCell ref="B56:B63"/>
    <mergeCell ref="A56:A63"/>
    <mergeCell ref="A64:A67"/>
    <mergeCell ref="B77:B80"/>
    <mergeCell ref="J27:N27"/>
    <mergeCell ref="L77:L79"/>
    <mergeCell ref="E56:E58"/>
    <mergeCell ref="M45:M46"/>
    <mergeCell ref="D55:F55"/>
    <mergeCell ref="E60:E62"/>
    <mergeCell ref="D50:D54"/>
    <mergeCell ref="J68:N68"/>
    <mergeCell ref="D72:D75"/>
    <mergeCell ref="A81:A83"/>
    <mergeCell ref="B81:B83"/>
    <mergeCell ref="D81:D82"/>
    <mergeCell ref="F77:F79"/>
    <mergeCell ref="M81:M82"/>
    <mergeCell ref="N81:N82"/>
    <mergeCell ref="C81:C83"/>
    <mergeCell ref="D83:F83"/>
    <mergeCell ref="D80:F80"/>
    <mergeCell ref="D77:D79"/>
    <mergeCell ref="J104:N104"/>
    <mergeCell ref="C85:N85"/>
    <mergeCell ref="J84:N84"/>
    <mergeCell ref="C90:F90"/>
    <mergeCell ref="B91:F91"/>
    <mergeCell ref="A104:F104"/>
    <mergeCell ref="J90:N90"/>
    <mergeCell ref="D101:F101"/>
    <mergeCell ref="J86:J88"/>
    <mergeCell ref="J98:J100"/>
    <mergeCell ref="J91:N91"/>
    <mergeCell ref="M86:M88"/>
    <mergeCell ref="J57:J58"/>
    <mergeCell ref="K57:K58"/>
    <mergeCell ref="L57:L58"/>
    <mergeCell ref="N77:N79"/>
    <mergeCell ref="L86:L88"/>
    <mergeCell ref="J67:M67"/>
    <mergeCell ref="L64:L65"/>
    <mergeCell ref="C71:N71"/>
    <mergeCell ref="N61:N62"/>
    <mergeCell ref="J45:J46"/>
    <mergeCell ref="K45:K46"/>
    <mergeCell ref="E50:E54"/>
    <mergeCell ref="N72:N75"/>
    <mergeCell ref="J55:N55"/>
    <mergeCell ref="N64:N66"/>
    <mergeCell ref="F64:F65"/>
    <mergeCell ref="D67:F67"/>
    <mergeCell ref="K53:K54"/>
    <mergeCell ref="J89:M89"/>
    <mergeCell ref="E22:E23"/>
    <mergeCell ref="K86:K88"/>
    <mergeCell ref="L45:L46"/>
    <mergeCell ref="N36:N37"/>
    <mergeCell ref="M64:M66"/>
    <mergeCell ref="M72:M75"/>
    <mergeCell ref="E39:E43"/>
    <mergeCell ref="D38:F38"/>
    <mergeCell ref="D76:F76"/>
    <mergeCell ref="K94:K96"/>
    <mergeCell ref="L94:L96"/>
    <mergeCell ref="C56:C63"/>
    <mergeCell ref="D59:F59"/>
    <mergeCell ref="J59:N59"/>
    <mergeCell ref="J74:J75"/>
    <mergeCell ref="K74:K75"/>
    <mergeCell ref="L74:L75"/>
    <mergeCell ref="M57:M58"/>
    <mergeCell ref="N86:N88"/>
    <mergeCell ref="B94:B97"/>
    <mergeCell ref="C94:C97"/>
    <mergeCell ref="D94:D96"/>
    <mergeCell ref="J94:J96"/>
    <mergeCell ref="M94:M96"/>
    <mergeCell ref="G64:G65"/>
    <mergeCell ref="H64:H65"/>
    <mergeCell ref="I64:I65"/>
    <mergeCell ref="J64:J65"/>
    <mergeCell ref="K64:K65"/>
    <mergeCell ref="A98:A101"/>
    <mergeCell ref="B98:B101"/>
    <mergeCell ref="C98:C101"/>
    <mergeCell ref="B103:F103"/>
    <mergeCell ref="J103:N103"/>
    <mergeCell ref="J83:N83"/>
    <mergeCell ref="B92:N92"/>
    <mergeCell ref="C93:N93"/>
    <mergeCell ref="C84:F84"/>
    <mergeCell ref="A94:A97"/>
    <mergeCell ref="D98:D100"/>
    <mergeCell ref="F98:F99"/>
    <mergeCell ref="K98:K99"/>
    <mergeCell ref="C102:F102"/>
    <mergeCell ref="J102:N102"/>
    <mergeCell ref="J101:M101"/>
    <mergeCell ref="M98:M100"/>
    <mergeCell ref="N98:N100"/>
    <mergeCell ref="B39:B44"/>
    <mergeCell ref="G98:G99"/>
    <mergeCell ref="H98:H99"/>
    <mergeCell ref="I98:I99"/>
    <mergeCell ref="J72:J73"/>
    <mergeCell ref="N94:N96"/>
    <mergeCell ref="K72:K73"/>
    <mergeCell ref="L72:L73"/>
    <mergeCell ref="D97:F97"/>
    <mergeCell ref="J97:M97"/>
    <mergeCell ref="G77:G79"/>
    <mergeCell ref="H77:H79"/>
    <mergeCell ref="I77:I79"/>
    <mergeCell ref="D60:D62"/>
    <mergeCell ref="D49:F49"/>
    <mergeCell ref="B45:B49"/>
    <mergeCell ref="D64:D66"/>
    <mergeCell ref="C45:C49"/>
    <mergeCell ref="D45:D48"/>
    <mergeCell ref="C77:C80"/>
    <mergeCell ref="M36:M37"/>
    <mergeCell ref="C34:C38"/>
    <mergeCell ref="A34:A38"/>
    <mergeCell ref="J33:N33"/>
    <mergeCell ref="L98:L100"/>
    <mergeCell ref="E45:E48"/>
    <mergeCell ref="A45:A49"/>
    <mergeCell ref="L42:L43"/>
    <mergeCell ref="K42:K43"/>
    <mergeCell ref="A39:A44"/>
  </mergeCells>
  <printOptions horizontalCentered="1"/>
  <pageMargins left="0.2362204724409449" right="0.2362204724409449" top="0.35433070866141736" bottom="0.35433070866141736"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T141"/>
  <sheetViews>
    <sheetView zoomScale="118" zoomScaleNormal="118" zoomScalePageLayoutView="0" workbookViewId="0" topLeftCell="A1">
      <selection activeCell="U13" sqref="U13"/>
    </sheetView>
  </sheetViews>
  <sheetFormatPr defaultColWidth="9.140625" defaultRowHeight="12.75"/>
  <cols>
    <col min="1" max="1" width="3.7109375" style="87" customWidth="1"/>
    <col min="2" max="2" width="3.421875" style="87" customWidth="1"/>
    <col min="3" max="3" width="3.8515625" style="87" customWidth="1"/>
    <col min="4" max="4" width="4.28125" style="87" customWidth="1"/>
    <col min="5" max="5" width="4.421875" style="87" customWidth="1"/>
    <col min="6" max="6" width="12.57421875" style="87" customWidth="1"/>
    <col min="7" max="7" width="14.28125" style="102" customWidth="1"/>
    <col min="8" max="8" width="5.8515625" style="87" customWidth="1"/>
    <col min="9" max="9" width="8.57421875" style="88" customWidth="1"/>
    <col min="10" max="10" width="8.140625" style="88" customWidth="1"/>
    <col min="11" max="11" width="8.00390625" style="88" customWidth="1"/>
    <col min="12" max="12" width="12.57421875" style="87" customWidth="1"/>
    <col min="13" max="13" width="6.140625" style="87" customWidth="1"/>
    <col min="14" max="14" width="5.57421875" style="87" customWidth="1"/>
    <col min="15" max="15" width="25.7109375" style="87" customWidth="1"/>
    <col min="16" max="16" width="22.28125" style="87" customWidth="1"/>
    <col min="17" max="16384" width="9.140625" style="87" customWidth="1"/>
  </cols>
  <sheetData>
    <row r="1" ht="15.75">
      <c r="P1" s="628"/>
    </row>
    <row r="2" spans="15:16" ht="15">
      <c r="O2" s="2419" t="s">
        <v>1726</v>
      </c>
      <c r="P2" s="2419"/>
    </row>
    <row r="3" spans="15:16" ht="15">
      <c r="O3" s="2419" t="s">
        <v>1727</v>
      </c>
      <c r="P3" s="2419"/>
    </row>
    <row r="4" spans="15:16" ht="15">
      <c r="O4" s="2420" t="s">
        <v>1728</v>
      </c>
      <c r="P4" s="2420"/>
    </row>
    <row r="5" spans="1:16" ht="19.5" customHeight="1">
      <c r="A5" s="1"/>
      <c r="B5" s="1"/>
      <c r="C5" s="1"/>
      <c r="D5" s="1"/>
      <c r="E5" s="1"/>
      <c r="F5" s="1"/>
      <c r="G5" s="1"/>
      <c r="H5" s="1"/>
      <c r="I5" s="94"/>
      <c r="J5" s="94"/>
      <c r="K5" s="94"/>
      <c r="L5" s="1"/>
      <c r="M5" s="1"/>
      <c r="N5" s="3"/>
      <c r="O5" s="2420" t="s">
        <v>1729</v>
      </c>
      <c r="P5" s="2420"/>
    </row>
    <row r="6" spans="1:16" ht="15" customHeight="1">
      <c r="A6" s="1"/>
      <c r="B6" s="1"/>
      <c r="C6" s="1"/>
      <c r="D6" s="1"/>
      <c r="E6" s="1"/>
      <c r="F6" s="1"/>
      <c r="G6" s="1"/>
      <c r="H6" s="1"/>
      <c r="I6" s="94"/>
      <c r="J6" s="94"/>
      <c r="K6" s="94"/>
      <c r="L6" s="1"/>
      <c r="M6" s="1"/>
      <c r="N6" s="3"/>
      <c r="O6" s="2420" t="s">
        <v>1730</v>
      </c>
      <c r="P6" s="2420"/>
    </row>
    <row r="7" spans="1:16" ht="15" customHeight="1">
      <c r="A7" s="1"/>
      <c r="B7" s="1"/>
      <c r="C7" s="1"/>
      <c r="D7" s="1"/>
      <c r="E7" s="1"/>
      <c r="F7" s="1"/>
      <c r="G7" s="1"/>
      <c r="H7" s="1"/>
      <c r="I7" s="94"/>
      <c r="J7" s="94"/>
      <c r="K7" s="94"/>
      <c r="L7" s="1"/>
      <c r="M7" s="1"/>
      <c r="N7" s="3"/>
      <c r="O7" s="1799"/>
      <c r="P7" s="1799"/>
    </row>
    <row r="8" spans="1:16" ht="22.5" customHeight="1">
      <c r="A8" s="1"/>
      <c r="B8" s="1"/>
      <c r="C8" s="1"/>
      <c r="D8" s="1"/>
      <c r="E8" s="1"/>
      <c r="F8" s="1818" t="s">
        <v>595</v>
      </c>
      <c r="G8" s="1818"/>
      <c r="H8" s="1818"/>
      <c r="I8" s="1818"/>
      <c r="J8" s="1818"/>
      <c r="K8" s="1818"/>
      <c r="L8" s="1818"/>
      <c r="M8" s="1818"/>
      <c r="N8" s="1818"/>
      <c r="O8" s="1818"/>
      <c r="P8" s="85"/>
    </row>
    <row r="9" spans="1:16" ht="20.25" customHeight="1">
      <c r="A9" s="1"/>
      <c r="B9" s="1"/>
      <c r="C9" s="1"/>
      <c r="D9" s="1"/>
      <c r="E9" s="1"/>
      <c r="F9" s="1818" t="s">
        <v>596</v>
      </c>
      <c r="G9" s="1818"/>
      <c r="H9" s="1818"/>
      <c r="I9" s="1818"/>
      <c r="J9" s="1818"/>
      <c r="K9" s="1818"/>
      <c r="L9" s="1818"/>
      <c r="M9" s="1818"/>
      <c r="N9" s="1818"/>
      <c r="O9" s="1818"/>
      <c r="P9" s="85"/>
    </row>
    <row r="10" spans="1:16" ht="12.75" customHeight="1">
      <c r="A10" s="1"/>
      <c r="B10" s="1"/>
      <c r="C10" s="1"/>
      <c r="D10" s="1"/>
      <c r="E10" s="1"/>
      <c r="F10" s="1"/>
      <c r="G10" s="1"/>
      <c r="H10" s="1"/>
      <c r="I10" s="94"/>
      <c r="J10" s="94"/>
      <c r="K10" s="94"/>
      <c r="L10" s="1"/>
      <c r="M10" s="1"/>
      <c r="N10" s="1"/>
      <c r="O10" s="1"/>
      <c r="P10" s="1"/>
    </row>
    <row r="11" spans="1:16" ht="21.75" customHeight="1">
      <c r="A11" s="2288" t="s">
        <v>0</v>
      </c>
      <c r="B11" s="2291" t="s">
        <v>1</v>
      </c>
      <c r="C11" s="2289" t="s">
        <v>2</v>
      </c>
      <c r="D11" s="2288" t="s">
        <v>61</v>
      </c>
      <c r="E11" s="2289"/>
      <c r="F11" s="2286" t="s">
        <v>3</v>
      </c>
      <c r="G11" s="2286" t="s">
        <v>4</v>
      </c>
      <c r="H11" s="2288" t="s">
        <v>5</v>
      </c>
      <c r="I11" s="2301" t="s">
        <v>321</v>
      </c>
      <c r="J11" s="2302"/>
      <c r="K11" s="2303"/>
      <c r="L11" s="2297" t="s">
        <v>6</v>
      </c>
      <c r="M11" s="2297"/>
      <c r="N11" s="2297"/>
      <c r="O11" s="2286" t="s">
        <v>338</v>
      </c>
      <c r="P11" s="2286" t="s">
        <v>7</v>
      </c>
    </row>
    <row r="12" spans="1:16" ht="12.75" customHeight="1">
      <c r="A12" s="2288"/>
      <c r="B12" s="2291"/>
      <c r="C12" s="2290"/>
      <c r="D12" s="2291"/>
      <c r="E12" s="2290"/>
      <c r="F12" s="2286"/>
      <c r="G12" s="2286"/>
      <c r="H12" s="2288"/>
      <c r="I12" s="2296" t="s">
        <v>1725</v>
      </c>
      <c r="J12" s="2300" t="s">
        <v>1723</v>
      </c>
      <c r="K12" s="2304" t="s">
        <v>591</v>
      </c>
      <c r="L12" s="2286" t="s">
        <v>8</v>
      </c>
      <c r="M12" s="2298" t="s">
        <v>9</v>
      </c>
      <c r="N12" s="2298" t="s">
        <v>10</v>
      </c>
      <c r="O12" s="2286"/>
      <c r="P12" s="2286"/>
    </row>
    <row r="13" spans="1:16" ht="144.75" customHeight="1">
      <c r="A13" s="2289"/>
      <c r="B13" s="2292"/>
      <c r="C13" s="2290"/>
      <c r="D13" s="2292"/>
      <c r="E13" s="2290"/>
      <c r="F13" s="2287"/>
      <c r="G13" s="2287"/>
      <c r="H13" s="2289"/>
      <c r="I13" s="2296"/>
      <c r="J13" s="2265"/>
      <c r="K13" s="2305"/>
      <c r="L13" s="2287"/>
      <c r="M13" s="2299"/>
      <c r="N13" s="2299"/>
      <c r="O13" s="2287"/>
      <c r="P13" s="2287"/>
    </row>
    <row r="14" spans="1:16" s="95" customFormat="1" ht="29.25" customHeight="1">
      <c r="A14" s="361" t="s">
        <v>11</v>
      </c>
      <c r="B14" s="2293" t="s">
        <v>152</v>
      </c>
      <c r="C14" s="2294"/>
      <c r="D14" s="2294"/>
      <c r="E14" s="2294"/>
      <c r="F14" s="2294"/>
      <c r="G14" s="2294"/>
      <c r="H14" s="2294"/>
      <c r="I14" s="2294"/>
      <c r="J14" s="2294"/>
      <c r="K14" s="2294"/>
      <c r="L14" s="2294"/>
      <c r="M14" s="2294"/>
      <c r="N14" s="2294"/>
      <c r="O14" s="2294"/>
      <c r="P14" s="2295"/>
    </row>
    <row r="15" spans="1:16" s="95" customFormat="1" ht="29.25" customHeight="1">
      <c r="A15" s="362" t="s">
        <v>11</v>
      </c>
      <c r="B15" s="362" t="s">
        <v>11</v>
      </c>
      <c r="C15" s="2257" t="s">
        <v>496</v>
      </c>
      <c r="D15" s="2258"/>
      <c r="E15" s="2258"/>
      <c r="F15" s="2258"/>
      <c r="G15" s="2258"/>
      <c r="H15" s="2258"/>
      <c r="I15" s="2258"/>
      <c r="J15" s="2258"/>
      <c r="K15" s="2258"/>
      <c r="L15" s="2258"/>
      <c r="M15" s="2258"/>
      <c r="N15" s="2258"/>
      <c r="O15" s="2258"/>
      <c r="P15" s="2259"/>
    </row>
    <row r="16" spans="1:16" s="97" customFormat="1" ht="58.5" customHeight="1">
      <c r="A16" s="2164" t="s">
        <v>11</v>
      </c>
      <c r="B16" s="2172" t="s">
        <v>11</v>
      </c>
      <c r="C16" s="2273" t="s">
        <v>11</v>
      </c>
      <c r="D16" s="2260"/>
      <c r="E16" s="2400" t="s">
        <v>497</v>
      </c>
      <c r="F16" s="2401"/>
      <c r="G16" s="2267" t="s">
        <v>155</v>
      </c>
      <c r="H16" s="441" t="s">
        <v>15</v>
      </c>
      <c r="I16" s="332">
        <v>2800</v>
      </c>
      <c r="J16" s="333">
        <v>2800</v>
      </c>
      <c r="K16" s="333">
        <v>2462.3</v>
      </c>
      <c r="L16" s="2267" t="s">
        <v>678</v>
      </c>
      <c r="M16" s="2397">
        <v>38</v>
      </c>
      <c r="N16" s="2382">
        <v>37.2</v>
      </c>
      <c r="O16" s="2267" t="s">
        <v>1345</v>
      </c>
      <c r="P16" s="2267" t="s">
        <v>1346</v>
      </c>
    </row>
    <row r="17" spans="1:16" s="97" customFormat="1" ht="62.25" customHeight="1">
      <c r="A17" s="2393"/>
      <c r="B17" s="2392"/>
      <c r="C17" s="2274"/>
      <c r="D17" s="2261"/>
      <c r="E17" s="2402"/>
      <c r="F17" s="2403"/>
      <c r="G17" s="2268"/>
      <c r="H17" s="334" t="s">
        <v>232</v>
      </c>
      <c r="I17" s="332">
        <v>497</v>
      </c>
      <c r="J17" s="333">
        <v>497</v>
      </c>
      <c r="K17" s="333">
        <v>497</v>
      </c>
      <c r="L17" s="2268"/>
      <c r="M17" s="2398"/>
      <c r="N17" s="2383"/>
      <c r="O17" s="2268"/>
      <c r="P17" s="2268"/>
    </row>
    <row r="18" spans="1:16" s="97" customFormat="1" ht="66.75" customHeight="1">
      <c r="A18" s="2393"/>
      <c r="B18" s="2392"/>
      <c r="C18" s="2274"/>
      <c r="D18" s="2261"/>
      <c r="E18" s="2402"/>
      <c r="F18" s="2403"/>
      <c r="G18" s="2268"/>
      <c r="H18" s="334" t="s">
        <v>29</v>
      </c>
      <c r="I18" s="389">
        <v>26.4</v>
      </c>
      <c r="J18" s="390">
        <v>36.7</v>
      </c>
      <c r="K18" s="390">
        <v>7.7</v>
      </c>
      <c r="L18" s="2269"/>
      <c r="M18" s="2399"/>
      <c r="N18" s="2384"/>
      <c r="O18" s="2269"/>
      <c r="P18" s="2269"/>
    </row>
    <row r="19" spans="1:16" ht="27" customHeight="1">
      <c r="A19" s="2393"/>
      <c r="B19" s="2392"/>
      <c r="C19" s="2274"/>
      <c r="D19" s="2262"/>
      <c r="E19" s="2404"/>
      <c r="F19" s="2405"/>
      <c r="G19" s="2269"/>
      <c r="H19" s="364" t="s">
        <v>16</v>
      </c>
      <c r="I19" s="365">
        <f>I16+I17+I18</f>
        <v>3323.4</v>
      </c>
      <c r="J19" s="365">
        <f>J16+J17+J18</f>
        <v>3333.7</v>
      </c>
      <c r="K19" s="365">
        <f>K16+K17+K18</f>
        <v>2967</v>
      </c>
      <c r="L19" s="2175"/>
      <c r="M19" s="2176"/>
      <c r="N19" s="2176"/>
      <c r="O19" s="2176"/>
      <c r="P19" s="2177"/>
    </row>
    <row r="20" spans="1:16" ht="27" customHeight="1">
      <c r="A20" s="2393"/>
      <c r="B20" s="2392"/>
      <c r="C20" s="2274"/>
      <c r="D20" s="2270" t="s">
        <v>11</v>
      </c>
      <c r="E20" s="2406" t="s">
        <v>153</v>
      </c>
      <c r="F20" s="2407"/>
      <c r="G20" s="2407"/>
      <c r="H20" s="2407"/>
      <c r="I20" s="2407"/>
      <c r="J20" s="2407"/>
      <c r="K20" s="2407"/>
      <c r="L20" s="2407"/>
      <c r="M20" s="2407"/>
      <c r="N20" s="2407"/>
      <c r="O20" s="2407"/>
      <c r="P20" s="2408"/>
    </row>
    <row r="21" spans="1:16" ht="44.25" customHeight="1">
      <c r="A21" s="2393"/>
      <c r="B21" s="2392"/>
      <c r="C21" s="2274"/>
      <c r="D21" s="2271"/>
      <c r="E21" s="2394" t="s">
        <v>11</v>
      </c>
      <c r="F21" s="2363" t="s">
        <v>154</v>
      </c>
      <c r="G21" s="2313" t="s">
        <v>1199</v>
      </c>
      <c r="H21" s="368" t="s">
        <v>15</v>
      </c>
      <c r="I21" s="369">
        <v>160</v>
      </c>
      <c r="J21" s="370">
        <v>185</v>
      </c>
      <c r="K21" s="369">
        <v>183</v>
      </c>
      <c r="L21" s="2166" t="s">
        <v>260</v>
      </c>
      <c r="M21" s="2385">
        <v>96</v>
      </c>
      <c r="N21" s="2366">
        <v>91.8</v>
      </c>
      <c r="O21" s="2265" t="s">
        <v>1347</v>
      </c>
      <c r="P21" s="2166"/>
    </row>
    <row r="22" spans="1:16" ht="45.75" customHeight="1">
      <c r="A22" s="2393"/>
      <c r="B22" s="2392"/>
      <c r="C22" s="2274"/>
      <c r="D22" s="2271"/>
      <c r="E22" s="2395"/>
      <c r="F22" s="2364"/>
      <c r="G22" s="2314"/>
      <c r="H22" s="371" t="s">
        <v>232</v>
      </c>
      <c r="I22" s="372"/>
      <c r="J22" s="370"/>
      <c r="K22" s="369"/>
      <c r="L22" s="2167"/>
      <c r="M22" s="2386"/>
      <c r="N22" s="2367"/>
      <c r="O22" s="2266"/>
      <c r="P22" s="2167"/>
    </row>
    <row r="23" spans="1:16" ht="26.25" customHeight="1">
      <c r="A23" s="2393"/>
      <c r="B23" s="2392"/>
      <c r="C23" s="2274"/>
      <c r="D23" s="2271"/>
      <c r="E23" s="2396"/>
      <c r="F23" s="2365"/>
      <c r="G23" s="2314"/>
      <c r="H23" s="364" t="s">
        <v>16</v>
      </c>
      <c r="I23" s="365">
        <f>I21+I22</f>
        <v>160</v>
      </c>
      <c r="J23" s="365">
        <f>J21+J22</f>
        <v>185</v>
      </c>
      <c r="K23" s="365">
        <f>K21+K22</f>
        <v>183</v>
      </c>
      <c r="L23" s="2175"/>
      <c r="M23" s="2176"/>
      <c r="N23" s="2176"/>
      <c r="O23" s="2176"/>
      <c r="P23" s="2177"/>
    </row>
    <row r="24" spans="1:16" ht="32.25" customHeight="1">
      <c r="A24" s="2393"/>
      <c r="B24" s="2392"/>
      <c r="C24" s="2274"/>
      <c r="D24" s="2271"/>
      <c r="E24" s="2310" t="s">
        <v>17</v>
      </c>
      <c r="F24" s="2374" t="s">
        <v>498</v>
      </c>
      <c r="G24" s="2314"/>
      <c r="H24" s="368" t="s">
        <v>15</v>
      </c>
      <c r="I24" s="373">
        <v>844</v>
      </c>
      <c r="J24" s="370">
        <v>895</v>
      </c>
      <c r="K24" s="374">
        <v>869</v>
      </c>
      <c r="L24" s="2387" t="s">
        <v>679</v>
      </c>
      <c r="M24" s="2409">
        <v>36</v>
      </c>
      <c r="N24" s="2380">
        <v>34.5</v>
      </c>
      <c r="O24" s="2263" t="s">
        <v>1348</v>
      </c>
      <c r="P24" s="2263" t="s">
        <v>1346</v>
      </c>
    </row>
    <row r="25" spans="1:16" ht="93" customHeight="1">
      <c r="A25" s="2393"/>
      <c r="B25" s="2392"/>
      <c r="C25" s="2274"/>
      <c r="D25" s="2271"/>
      <c r="E25" s="2311"/>
      <c r="F25" s="2375"/>
      <c r="G25" s="2314"/>
      <c r="H25" s="375" t="s">
        <v>232</v>
      </c>
      <c r="I25" s="373"/>
      <c r="J25" s="370"/>
      <c r="K25" s="374"/>
      <c r="L25" s="2388"/>
      <c r="M25" s="2410"/>
      <c r="N25" s="2381"/>
      <c r="O25" s="2264"/>
      <c r="P25" s="2264"/>
    </row>
    <row r="26" spans="1:16" ht="32.25" customHeight="1">
      <c r="A26" s="2393"/>
      <c r="B26" s="2392"/>
      <c r="C26" s="2274"/>
      <c r="D26" s="2271"/>
      <c r="E26" s="2312"/>
      <c r="F26" s="2376"/>
      <c r="G26" s="2314"/>
      <c r="H26" s="376" t="s">
        <v>16</v>
      </c>
      <c r="I26" s="365">
        <f>I24+I25</f>
        <v>844</v>
      </c>
      <c r="J26" s="365">
        <f>J24+J25</f>
        <v>895</v>
      </c>
      <c r="K26" s="365">
        <f>K24+K25</f>
        <v>869</v>
      </c>
      <c r="L26" s="2175"/>
      <c r="M26" s="2176"/>
      <c r="N26" s="2176"/>
      <c r="O26" s="2176"/>
      <c r="P26" s="2177"/>
    </row>
    <row r="27" spans="1:16" ht="32.25" customHeight="1">
      <c r="A27" s="2393"/>
      <c r="B27" s="2392"/>
      <c r="C27" s="2274"/>
      <c r="D27" s="2271"/>
      <c r="E27" s="2270" t="s">
        <v>30</v>
      </c>
      <c r="F27" s="2313" t="s">
        <v>499</v>
      </c>
      <c r="G27" s="2314"/>
      <c r="H27" s="368" t="s">
        <v>15</v>
      </c>
      <c r="I27" s="329">
        <v>1726</v>
      </c>
      <c r="J27" s="330">
        <v>1650</v>
      </c>
      <c r="K27" s="330">
        <v>1392.3</v>
      </c>
      <c r="L27" s="2387" t="s">
        <v>680</v>
      </c>
      <c r="M27" s="2277">
        <v>38</v>
      </c>
      <c r="N27" s="2277">
        <v>37.2</v>
      </c>
      <c r="O27" s="2239" t="s">
        <v>1349</v>
      </c>
      <c r="P27" s="2263" t="s">
        <v>1346</v>
      </c>
    </row>
    <row r="28" spans="1:16" ht="66" customHeight="1">
      <c r="A28" s="2393"/>
      <c r="B28" s="2392"/>
      <c r="C28" s="2274"/>
      <c r="D28" s="2271"/>
      <c r="E28" s="2271"/>
      <c r="F28" s="2314"/>
      <c r="G28" s="2314"/>
      <c r="H28" s="371" t="s">
        <v>232</v>
      </c>
      <c r="I28" s="329">
        <v>497</v>
      </c>
      <c r="J28" s="330">
        <v>497</v>
      </c>
      <c r="K28" s="330">
        <v>497</v>
      </c>
      <c r="L28" s="2388"/>
      <c r="M28" s="2278"/>
      <c r="N28" s="2278"/>
      <c r="O28" s="2240"/>
      <c r="P28" s="2264"/>
    </row>
    <row r="29" spans="1:16" ht="32.25" customHeight="1">
      <c r="A29" s="2393"/>
      <c r="B29" s="2392"/>
      <c r="C29" s="2274"/>
      <c r="D29" s="2271"/>
      <c r="E29" s="2272"/>
      <c r="F29" s="2315"/>
      <c r="G29" s="2315"/>
      <c r="H29" s="376" t="s">
        <v>16</v>
      </c>
      <c r="I29" s="365">
        <f>I27+I28</f>
        <v>2223</v>
      </c>
      <c r="J29" s="365">
        <f>J27+J28</f>
        <v>2147</v>
      </c>
      <c r="K29" s="365">
        <f>K27+K28</f>
        <v>1889.3</v>
      </c>
      <c r="L29" s="2175"/>
      <c r="M29" s="2176"/>
      <c r="N29" s="2176"/>
      <c r="O29" s="2176"/>
      <c r="P29" s="2177"/>
    </row>
    <row r="30" spans="1:16" s="97" customFormat="1" ht="26.25" customHeight="1">
      <c r="A30" s="2393"/>
      <c r="B30" s="2392"/>
      <c r="C30" s="2274"/>
      <c r="D30" s="2272"/>
      <c r="E30" s="379"/>
      <c r="F30" s="2368" t="s">
        <v>500</v>
      </c>
      <c r="G30" s="2369"/>
      <c r="H30" s="380" t="s">
        <v>16</v>
      </c>
      <c r="I30" s="381">
        <f>SUM(I23+I26+I29)</f>
        <v>3227</v>
      </c>
      <c r="J30" s="381">
        <f>SUM(J23+J26+J29)</f>
        <v>3227</v>
      </c>
      <c r="K30" s="381">
        <f>SUM(K23+K26+K29)</f>
        <v>2941.3</v>
      </c>
      <c r="L30" s="2411"/>
      <c r="M30" s="2412"/>
      <c r="N30" s="2412"/>
      <c r="O30" s="2412"/>
      <c r="P30" s="2413"/>
    </row>
    <row r="31" spans="1:16" ht="56.25" customHeight="1">
      <c r="A31" s="2393"/>
      <c r="B31" s="2392"/>
      <c r="C31" s="2274"/>
      <c r="D31" s="2318" t="s">
        <v>30</v>
      </c>
      <c r="E31" s="2323"/>
      <c r="F31" s="2370" t="s">
        <v>501</v>
      </c>
      <c r="G31" s="2377" t="s">
        <v>681</v>
      </c>
      <c r="H31" s="368" t="s">
        <v>15</v>
      </c>
      <c r="I31" s="328">
        <v>70</v>
      </c>
      <c r="J31" s="331">
        <v>70</v>
      </c>
      <c r="K31" s="331">
        <v>18</v>
      </c>
      <c r="L31" s="2239" t="s">
        <v>520</v>
      </c>
      <c r="M31" s="2277" t="s">
        <v>1350</v>
      </c>
      <c r="N31" s="2277">
        <v>1428</v>
      </c>
      <c r="O31" s="2361" t="s">
        <v>1351</v>
      </c>
      <c r="P31" s="2056" t="s">
        <v>1352</v>
      </c>
    </row>
    <row r="32" spans="1:16" ht="100.5" customHeight="1">
      <c r="A32" s="2393"/>
      <c r="B32" s="2392"/>
      <c r="C32" s="2274"/>
      <c r="D32" s="2319"/>
      <c r="E32" s="2324"/>
      <c r="F32" s="2371"/>
      <c r="G32" s="2378"/>
      <c r="H32" s="368" t="s">
        <v>29</v>
      </c>
      <c r="I32" s="328">
        <v>26.4</v>
      </c>
      <c r="J32" s="328">
        <v>36.7</v>
      </c>
      <c r="K32" s="328">
        <v>7.7</v>
      </c>
      <c r="L32" s="2240"/>
      <c r="M32" s="2278"/>
      <c r="N32" s="2278"/>
      <c r="O32" s="2362"/>
      <c r="P32" s="2058"/>
    </row>
    <row r="33" spans="1:16" ht="23.25" customHeight="1">
      <c r="A33" s="2393"/>
      <c r="B33" s="2392"/>
      <c r="C33" s="2274"/>
      <c r="D33" s="2320"/>
      <c r="E33" s="2325"/>
      <c r="F33" s="2372"/>
      <c r="G33" s="2379"/>
      <c r="H33" s="384" t="s">
        <v>16</v>
      </c>
      <c r="I33" s="385">
        <f>I31+I32</f>
        <v>96.4</v>
      </c>
      <c r="J33" s="385">
        <f>J31+J32</f>
        <v>106.7</v>
      </c>
      <c r="K33" s="385">
        <f>K31+K32</f>
        <v>25.7</v>
      </c>
      <c r="L33" s="2214"/>
      <c r="M33" s="2215"/>
      <c r="N33" s="2215"/>
      <c r="O33" s="2215"/>
      <c r="P33" s="2216"/>
    </row>
    <row r="34" spans="1:16" ht="26.25" customHeight="1">
      <c r="A34" s="2165"/>
      <c r="B34" s="2173"/>
      <c r="C34" s="2275"/>
      <c r="D34" s="2280" t="s">
        <v>156</v>
      </c>
      <c r="E34" s="2281"/>
      <c r="F34" s="2281"/>
      <c r="G34" s="2281"/>
      <c r="H34" s="2282"/>
      <c r="I34" s="365">
        <f>SUM(I33)</f>
        <v>96.4</v>
      </c>
      <c r="J34" s="365">
        <f>SUM(J33)</f>
        <v>106.7</v>
      </c>
      <c r="K34" s="365">
        <f>SUM(K33)</f>
        <v>25.7</v>
      </c>
      <c r="L34" s="2175"/>
      <c r="M34" s="2176"/>
      <c r="N34" s="2176"/>
      <c r="O34" s="2176"/>
      <c r="P34" s="2177"/>
    </row>
    <row r="35" spans="1:16" ht="86.25" customHeight="1">
      <c r="A35" s="2306" t="s">
        <v>11</v>
      </c>
      <c r="B35" s="2307" t="s">
        <v>11</v>
      </c>
      <c r="C35" s="2308" t="s">
        <v>17</v>
      </c>
      <c r="D35" s="2181"/>
      <c r="E35" s="2181"/>
      <c r="F35" s="2279" t="s">
        <v>682</v>
      </c>
      <c r="G35" s="2279" t="s">
        <v>683</v>
      </c>
      <c r="H35" s="388" t="s">
        <v>15</v>
      </c>
      <c r="I35" s="389">
        <v>5</v>
      </c>
      <c r="J35" s="390">
        <v>2.5</v>
      </c>
      <c r="K35" s="390">
        <v>2.2</v>
      </c>
      <c r="L35" s="2283" t="s">
        <v>684</v>
      </c>
      <c r="M35" s="2195">
        <v>440</v>
      </c>
      <c r="N35" s="2248">
        <v>162.7</v>
      </c>
      <c r="O35" s="2255" t="s">
        <v>1353</v>
      </c>
      <c r="P35" s="2263" t="s">
        <v>1354</v>
      </c>
    </row>
    <row r="36" spans="1:16" ht="199.5" customHeight="1">
      <c r="A36" s="2306"/>
      <c r="B36" s="2307"/>
      <c r="C36" s="2308"/>
      <c r="D36" s="2181"/>
      <c r="E36" s="2181"/>
      <c r="F36" s="2279"/>
      <c r="G36" s="2279"/>
      <c r="H36" s="388" t="s">
        <v>29</v>
      </c>
      <c r="I36" s="389">
        <v>17.4</v>
      </c>
      <c r="J36" s="390">
        <v>17.4</v>
      </c>
      <c r="K36" s="390">
        <v>7</v>
      </c>
      <c r="L36" s="2284"/>
      <c r="M36" s="2197"/>
      <c r="N36" s="2249"/>
      <c r="O36" s="2256"/>
      <c r="P36" s="2264"/>
    </row>
    <row r="37" spans="1:16" ht="26.25" customHeight="1">
      <c r="A37" s="2306"/>
      <c r="B37" s="2307"/>
      <c r="C37" s="2308"/>
      <c r="D37" s="2181"/>
      <c r="E37" s="2181"/>
      <c r="F37" s="2279"/>
      <c r="G37" s="2279"/>
      <c r="H37" s="384" t="s">
        <v>16</v>
      </c>
      <c r="I37" s="365">
        <f>I35+I36</f>
        <v>22.4</v>
      </c>
      <c r="J37" s="365">
        <f>J35+J36</f>
        <v>19.9</v>
      </c>
      <c r="K37" s="365">
        <f>K35+K36</f>
        <v>9.2</v>
      </c>
      <c r="L37" s="2175"/>
      <c r="M37" s="2176"/>
      <c r="N37" s="2176"/>
      <c r="O37" s="2176"/>
      <c r="P37" s="2177"/>
    </row>
    <row r="38" spans="1:16" ht="83.25" customHeight="1">
      <c r="A38" s="2389" t="s">
        <v>11</v>
      </c>
      <c r="B38" s="2390" t="s">
        <v>11</v>
      </c>
      <c r="C38" s="2391" t="s">
        <v>30</v>
      </c>
      <c r="D38" s="2181"/>
      <c r="E38" s="2181"/>
      <c r="F38" s="2279" t="s">
        <v>685</v>
      </c>
      <c r="G38" s="705" t="s">
        <v>681</v>
      </c>
      <c r="H38" s="388" t="s">
        <v>15</v>
      </c>
      <c r="I38" s="392">
        <v>242.5</v>
      </c>
      <c r="J38" s="373">
        <v>242.5</v>
      </c>
      <c r="K38" s="373">
        <v>0.9</v>
      </c>
      <c r="L38" s="1295" t="s">
        <v>1355</v>
      </c>
      <c r="M38" s="393">
        <v>289</v>
      </c>
      <c r="N38" s="1458">
        <v>0</v>
      </c>
      <c r="O38" s="1616" t="s">
        <v>1358</v>
      </c>
      <c r="P38" s="2152" t="s">
        <v>1361</v>
      </c>
    </row>
    <row r="39" spans="1:16" ht="157.5" customHeight="1">
      <c r="A39" s="2389"/>
      <c r="B39" s="2390"/>
      <c r="C39" s="2391"/>
      <c r="D39" s="2181"/>
      <c r="E39" s="2181"/>
      <c r="F39" s="2279"/>
      <c r="G39" s="1294"/>
      <c r="H39" s="388"/>
      <c r="I39" s="704"/>
      <c r="J39" s="373"/>
      <c r="K39" s="373"/>
      <c r="L39" s="1620" t="s">
        <v>1356</v>
      </c>
      <c r="M39" s="393">
        <v>1</v>
      </c>
      <c r="N39" s="1458">
        <v>0</v>
      </c>
      <c r="O39" s="1617" t="s">
        <v>1359</v>
      </c>
      <c r="P39" s="2153"/>
    </row>
    <row r="40" spans="1:16" ht="90" customHeight="1">
      <c r="A40" s="2389"/>
      <c r="B40" s="2390"/>
      <c r="C40" s="2391"/>
      <c r="D40" s="2181"/>
      <c r="E40" s="2181"/>
      <c r="F40" s="2279"/>
      <c r="G40" s="1294"/>
      <c r="H40" s="388"/>
      <c r="I40" s="704"/>
      <c r="J40" s="373"/>
      <c r="K40" s="373"/>
      <c r="L40" s="1619" t="s">
        <v>526</v>
      </c>
      <c r="M40" s="393">
        <v>1</v>
      </c>
      <c r="N40" s="1458">
        <v>0</v>
      </c>
      <c r="O40" s="1618" t="s">
        <v>1360</v>
      </c>
      <c r="P40" s="2154"/>
    </row>
    <row r="41" spans="1:16" ht="54.75" customHeight="1">
      <c r="A41" s="2389"/>
      <c r="B41" s="2390"/>
      <c r="C41" s="2391"/>
      <c r="D41" s="2181"/>
      <c r="E41" s="2181"/>
      <c r="F41" s="2279"/>
      <c r="G41" s="2241" t="s">
        <v>1200</v>
      </c>
      <c r="H41" s="375" t="s">
        <v>1722</v>
      </c>
      <c r="I41" s="704">
        <v>1374</v>
      </c>
      <c r="J41" s="373">
        <v>1374</v>
      </c>
      <c r="K41" s="373">
        <v>418.6</v>
      </c>
      <c r="L41" s="1619" t="s">
        <v>1357</v>
      </c>
      <c r="M41" s="393">
        <v>45</v>
      </c>
      <c r="N41" s="1459">
        <v>0.3</v>
      </c>
      <c r="O41" s="359"/>
      <c r="P41" s="359"/>
    </row>
    <row r="42" spans="1:16" ht="26.25" customHeight="1">
      <c r="A42" s="2389"/>
      <c r="B42" s="2390"/>
      <c r="C42" s="2391"/>
      <c r="D42" s="2181"/>
      <c r="E42" s="2181"/>
      <c r="F42" s="2279"/>
      <c r="G42" s="2242"/>
      <c r="H42" s="384" t="s">
        <v>16</v>
      </c>
      <c r="I42" s="365">
        <f>I38+I41</f>
        <v>1616.5</v>
      </c>
      <c r="J42" s="365">
        <f>J38+J41</f>
        <v>1616.5</v>
      </c>
      <c r="K42" s="365">
        <f>K38+K41</f>
        <v>419.5</v>
      </c>
      <c r="L42" s="2175"/>
      <c r="M42" s="2176"/>
      <c r="N42" s="2176"/>
      <c r="O42" s="2176"/>
      <c r="P42" s="2177"/>
    </row>
    <row r="43" spans="1:16" s="91" customFormat="1" ht="26.25" customHeight="1">
      <c r="A43" s="386" t="s">
        <v>11</v>
      </c>
      <c r="B43" s="387" t="s">
        <v>11</v>
      </c>
      <c r="C43" s="2285" t="s">
        <v>25</v>
      </c>
      <c r="D43" s="2285"/>
      <c r="E43" s="2285"/>
      <c r="F43" s="2285"/>
      <c r="G43" s="2285"/>
      <c r="H43" s="2285"/>
      <c r="I43" s="394">
        <f>SUM(I19+I37+I42)</f>
        <v>4962.3</v>
      </c>
      <c r="J43" s="394">
        <f>SUM(J19+J37+J42)</f>
        <v>4970.1</v>
      </c>
      <c r="K43" s="394">
        <f>SUM(K19+K37+K42)</f>
        <v>3395.7</v>
      </c>
      <c r="L43" s="2178"/>
      <c r="M43" s="2179"/>
      <c r="N43" s="2179"/>
      <c r="O43" s="2179"/>
      <c r="P43" s="2180"/>
    </row>
    <row r="44" spans="1:16" s="91" customFormat="1" ht="24.75" customHeight="1">
      <c r="A44" s="395" t="s">
        <v>11</v>
      </c>
      <c r="B44" s="396" t="s">
        <v>17</v>
      </c>
      <c r="C44" s="2220" t="s">
        <v>502</v>
      </c>
      <c r="D44" s="2221"/>
      <c r="E44" s="2221"/>
      <c r="F44" s="2221"/>
      <c r="G44" s="2221"/>
      <c r="H44" s="2221"/>
      <c r="I44" s="2221"/>
      <c r="J44" s="2221"/>
      <c r="K44" s="2221"/>
      <c r="L44" s="2221"/>
      <c r="M44" s="2221"/>
      <c r="N44" s="2221"/>
      <c r="O44" s="2221"/>
      <c r="P44" s="2222"/>
    </row>
    <row r="45" spans="1:16" ht="88.5" customHeight="1">
      <c r="A45" s="2309" t="s">
        <v>11</v>
      </c>
      <c r="B45" s="2276" t="s">
        <v>17</v>
      </c>
      <c r="C45" s="2316" t="s">
        <v>11</v>
      </c>
      <c r="D45" s="2181"/>
      <c r="E45" s="2181"/>
      <c r="F45" s="2182" t="s">
        <v>688</v>
      </c>
      <c r="G45" s="427" t="s">
        <v>686</v>
      </c>
      <c r="H45" s="2317" t="s">
        <v>15</v>
      </c>
      <c r="I45" s="2322">
        <v>4</v>
      </c>
      <c r="J45" s="2414">
        <v>0</v>
      </c>
      <c r="K45" s="2415">
        <v>0</v>
      </c>
      <c r="L45" s="400" t="s">
        <v>503</v>
      </c>
      <c r="M45" s="391">
        <v>3</v>
      </c>
      <c r="N45" s="1460">
        <v>0</v>
      </c>
      <c r="O45" s="2239" t="s">
        <v>1362</v>
      </c>
      <c r="P45" s="2219"/>
    </row>
    <row r="46" spans="1:16" ht="83.25" customHeight="1">
      <c r="A46" s="2309"/>
      <c r="B46" s="2276"/>
      <c r="C46" s="2316"/>
      <c r="D46" s="2181"/>
      <c r="E46" s="2181"/>
      <c r="F46" s="2182"/>
      <c r="G46" s="2229" t="s">
        <v>687</v>
      </c>
      <c r="H46" s="2317"/>
      <c r="I46" s="2322"/>
      <c r="J46" s="2414"/>
      <c r="K46" s="2416"/>
      <c r="L46" s="400" t="s">
        <v>504</v>
      </c>
      <c r="M46" s="391">
        <v>3</v>
      </c>
      <c r="N46" s="1460">
        <v>0</v>
      </c>
      <c r="O46" s="2240"/>
      <c r="P46" s="2219"/>
    </row>
    <row r="47" spans="1:16" ht="24.75" customHeight="1">
      <c r="A47" s="2309"/>
      <c r="B47" s="2276"/>
      <c r="C47" s="2316"/>
      <c r="D47" s="2181"/>
      <c r="E47" s="2181"/>
      <c r="F47" s="2182"/>
      <c r="G47" s="2230"/>
      <c r="H47" s="401" t="s">
        <v>16</v>
      </c>
      <c r="I47" s="402">
        <f>I45+I46</f>
        <v>4</v>
      </c>
      <c r="J47" s="402">
        <f>J45+J46</f>
        <v>0</v>
      </c>
      <c r="K47" s="402">
        <f>K45+K46</f>
        <v>0</v>
      </c>
      <c r="L47" s="2231"/>
      <c r="M47" s="2232"/>
      <c r="N47" s="2232"/>
      <c r="O47" s="2232"/>
      <c r="P47" s="2233"/>
    </row>
    <row r="48" spans="1:16" ht="409.5" customHeight="1">
      <c r="A48" s="2309" t="s">
        <v>11</v>
      </c>
      <c r="B48" s="2276" t="s">
        <v>17</v>
      </c>
      <c r="C48" s="2316" t="s">
        <v>17</v>
      </c>
      <c r="D48" s="2181"/>
      <c r="E48" s="2181"/>
      <c r="F48" s="2182" t="s">
        <v>689</v>
      </c>
      <c r="G48" s="2183" t="s">
        <v>690</v>
      </c>
      <c r="H48" s="403" t="s">
        <v>15</v>
      </c>
      <c r="I48" s="332">
        <v>20</v>
      </c>
      <c r="J48" s="333">
        <v>20</v>
      </c>
      <c r="K48" s="333">
        <v>15.9</v>
      </c>
      <c r="L48" s="398" t="s">
        <v>505</v>
      </c>
      <c r="M48" s="435">
        <v>4</v>
      </c>
      <c r="N48" s="1461">
        <v>4</v>
      </c>
      <c r="O48" s="1621" t="s">
        <v>1363</v>
      </c>
      <c r="P48" s="1605" t="s">
        <v>1364</v>
      </c>
    </row>
    <row r="49" spans="1:16" ht="27" customHeight="1">
      <c r="A49" s="2309"/>
      <c r="B49" s="2276"/>
      <c r="C49" s="2316"/>
      <c r="D49" s="2181"/>
      <c r="E49" s="2181"/>
      <c r="F49" s="2182"/>
      <c r="G49" s="2183"/>
      <c r="H49" s="401" t="s">
        <v>16</v>
      </c>
      <c r="I49" s="402">
        <f>I48</f>
        <v>20</v>
      </c>
      <c r="J49" s="402">
        <f>J48</f>
        <v>20</v>
      </c>
      <c r="K49" s="402">
        <f>K48</f>
        <v>15.9</v>
      </c>
      <c r="L49" s="2175"/>
      <c r="M49" s="2176"/>
      <c r="N49" s="2176"/>
      <c r="O49" s="2176"/>
      <c r="P49" s="2177"/>
    </row>
    <row r="50" spans="1:16" ht="47.25" customHeight="1">
      <c r="A50" s="2309" t="s">
        <v>11</v>
      </c>
      <c r="B50" s="2276" t="s">
        <v>17</v>
      </c>
      <c r="C50" s="2316" t="s">
        <v>30</v>
      </c>
      <c r="D50" s="2181"/>
      <c r="E50" s="2181"/>
      <c r="F50" s="2326" t="s">
        <v>691</v>
      </c>
      <c r="G50" s="2183" t="s">
        <v>313</v>
      </c>
      <c r="H50" s="403" t="s">
        <v>15</v>
      </c>
      <c r="I50" s="404">
        <v>24.1</v>
      </c>
      <c r="J50" s="405">
        <v>56.2</v>
      </c>
      <c r="K50" s="369">
        <v>49.4</v>
      </c>
      <c r="L50" s="2166" t="s">
        <v>506</v>
      </c>
      <c r="M50" s="2168">
        <v>100</v>
      </c>
      <c r="N50" s="2252">
        <v>93.9</v>
      </c>
      <c r="O50" s="2251" t="s">
        <v>1365</v>
      </c>
      <c r="P50" s="2250"/>
    </row>
    <row r="51" spans="1:16" ht="32.25" customHeight="1">
      <c r="A51" s="2309"/>
      <c r="B51" s="2276"/>
      <c r="C51" s="2316"/>
      <c r="D51" s="2181"/>
      <c r="E51" s="2181"/>
      <c r="F51" s="2182"/>
      <c r="G51" s="2183"/>
      <c r="H51" s="2317" t="s">
        <v>318</v>
      </c>
      <c r="I51" s="2418">
        <v>54.5</v>
      </c>
      <c r="J51" s="2321">
        <v>54.5</v>
      </c>
      <c r="K51" s="2334">
        <v>54.5</v>
      </c>
      <c r="L51" s="2373"/>
      <c r="M51" s="2417"/>
      <c r="N51" s="2253"/>
      <c r="O51" s="2251"/>
      <c r="P51" s="2250"/>
    </row>
    <row r="52" spans="1:16" ht="346.5" customHeight="1">
      <c r="A52" s="2309"/>
      <c r="B52" s="2276"/>
      <c r="C52" s="2316"/>
      <c r="D52" s="2181"/>
      <c r="E52" s="2181"/>
      <c r="F52" s="2182"/>
      <c r="G52" s="2183"/>
      <c r="H52" s="2317"/>
      <c r="I52" s="2191"/>
      <c r="J52" s="2321"/>
      <c r="K52" s="2334"/>
      <c r="L52" s="2167"/>
      <c r="M52" s="2169"/>
      <c r="N52" s="2254"/>
      <c r="O52" s="2251"/>
      <c r="P52" s="2250"/>
    </row>
    <row r="53" spans="1:16" ht="24.75" customHeight="1">
      <c r="A53" s="2309"/>
      <c r="B53" s="2276"/>
      <c r="C53" s="2316"/>
      <c r="D53" s="2181"/>
      <c r="E53" s="2181"/>
      <c r="F53" s="2182"/>
      <c r="G53" s="2183"/>
      <c r="H53" s="408" t="s">
        <v>16</v>
      </c>
      <c r="I53" s="402">
        <f>I50+I51</f>
        <v>78.6</v>
      </c>
      <c r="J53" s="402">
        <f>J50+J51</f>
        <v>110.7</v>
      </c>
      <c r="K53" s="402">
        <f>K50+K51</f>
        <v>103.9</v>
      </c>
      <c r="L53" s="2243"/>
      <c r="M53" s="2244"/>
      <c r="N53" s="2244"/>
      <c r="O53" s="2244"/>
      <c r="P53" s="2245"/>
    </row>
    <row r="54" spans="1:16" ht="222.75" customHeight="1">
      <c r="A54" s="2309" t="s">
        <v>11</v>
      </c>
      <c r="B54" s="2276" t="s">
        <v>17</v>
      </c>
      <c r="C54" s="2316" t="s">
        <v>19</v>
      </c>
      <c r="D54" s="2181"/>
      <c r="E54" s="2181"/>
      <c r="F54" s="2182" t="s">
        <v>692</v>
      </c>
      <c r="G54" s="2183" t="s">
        <v>693</v>
      </c>
      <c r="H54" s="297" t="s">
        <v>15</v>
      </c>
      <c r="I54" s="392">
        <v>15</v>
      </c>
      <c r="J54" s="369">
        <v>15</v>
      </c>
      <c r="K54" s="369">
        <v>14.3</v>
      </c>
      <c r="L54" s="398" t="s">
        <v>694</v>
      </c>
      <c r="M54" s="435">
        <v>100</v>
      </c>
      <c r="N54" s="1385">
        <v>150</v>
      </c>
      <c r="O54" s="1622" t="s">
        <v>1366</v>
      </c>
      <c r="P54" s="409"/>
    </row>
    <row r="55" spans="1:16" ht="24.75" customHeight="1">
      <c r="A55" s="2309"/>
      <c r="B55" s="2276"/>
      <c r="C55" s="2316"/>
      <c r="D55" s="2181"/>
      <c r="E55" s="2181"/>
      <c r="F55" s="2182"/>
      <c r="G55" s="2183"/>
      <c r="H55" s="401" t="s">
        <v>16</v>
      </c>
      <c r="I55" s="402">
        <f>I54</f>
        <v>15</v>
      </c>
      <c r="J55" s="402">
        <f>J54</f>
        <v>15</v>
      </c>
      <c r="K55" s="402">
        <f>K54</f>
        <v>14.3</v>
      </c>
      <c r="L55" s="2175"/>
      <c r="M55" s="2176"/>
      <c r="N55" s="2176"/>
      <c r="O55" s="2176"/>
      <c r="P55" s="2177"/>
    </row>
    <row r="56" spans="1:16" s="91" customFormat="1" ht="24.75" customHeight="1">
      <c r="A56" s="395" t="s">
        <v>11</v>
      </c>
      <c r="B56" s="396" t="s">
        <v>17</v>
      </c>
      <c r="C56" s="2174" t="s">
        <v>25</v>
      </c>
      <c r="D56" s="2174"/>
      <c r="E56" s="2174"/>
      <c r="F56" s="2174"/>
      <c r="G56" s="2174"/>
      <c r="H56" s="2174"/>
      <c r="I56" s="394">
        <f>SUM(I47+I49+I53+I55)</f>
        <v>117.6</v>
      </c>
      <c r="J56" s="394">
        <f>SUM(J47+J49+J53+J55)</f>
        <v>145.7</v>
      </c>
      <c r="K56" s="394">
        <f>SUM(K47+K49+K53+K55)</f>
        <v>134.10000000000002</v>
      </c>
      <c r="L56" s="2178"/>
      <c r="M56" s="2179"/>
      <c r="N56" s="2179"/>
      <c r="O56" s="2179"/>
      <c r="P56" s="2180"/>
    </row>
    <row r="57" spans="1:16" s="91" customFormat="1" ht="24" customHeight="1">
      <c r="A57" s="395" t="s">
        <v>11</v>
      </c>
      <c r="B57" s="396" t="s">
        <v>30</v>
      </c>
      <c r="C57" s="2220" t="s">
        <v>261</v>
      </c>
      <c r="D57" s="2221"/>
      <c r="E57" s="2221"/>
      <c r="F57" s="2221"/>
      <c r="G57" s="2221"/>
      <c r="H57" s="2221"/>
      <c r="I57" s="2221"/>
      <c r="J57" s="2221"/>
      <c r="K57" s="2221"/>
      <c r="L57" s="2221"/>
      <c r="M57" s="2221"/>
      <c r="N57" s="2221"/>
      <c r="O57" s="2221"/>
      <c r="P57" s="2222"/>
    </row>
    <row r="58" spans="1:16" s="86" customFormat="1" ht="83.25" customHeight="1">
      <c r="A58" s="2309" t="s">
        <v>11</v>
      </c>
      <c r="B58" s="2276" t="s">
        <v>30</v>
      </c>
      <c r="C58" s="2316" t="s">
        <v>19</v>
      </c>
      <c r="D58" s="2181"/>
      <c r="E58" s="2181"/>
      <c r="F58" s="2227" t="s">
        <v>695</v>
      </c>
      <c r="G58" s="2229" t="s">
        <v>696</v>
      </c>
      <c r="H58" s="403" t="s">
        <v>15</v>
      </c>
      <c r="I58" s="318">
        <v>20</v>
      </c>
      <c r="J58" s="646">
        <v>16</v>
      </c>
      <c r="K58" s="646">
        <v>15.6</v>
      </c>
      <c r="L58" s="413" t="s">
        <v>521</v>
      </c>
      <c r="M58" s="644">
        <v>2</v>
      </c>
      <c r="N58" s="1461">
        <v>3</v>
      </c>
      <c r="O58" s="645" t="s">
        <v>1367</v>
      </c>
      <c r="P58" s="414"/>
    </row>
    <row r="59" spans="1:16" s="86" customFormat="1" ht="30.75" customHeight="1">
      <c r="A59" s="2309"/>
      <c r="B59" s="2276"/>
      <c r="C59" s="2316"/>
      <c r="D59" s="2181"/>
      <c r="E59" s="2181"/>
      <c r="F59" s="2228"/>
      <c r="G59" s="2230"/>
      <c r="H59" s="412" t="s">
        <v>16</v>
      </c>
      <c r="I59" s="402">
        <f>I58</f>
        <v>20</v>
      </c>
      <c r="J59" s="402">
        <f>J58</f>
        <v>16</v>
      </c>
      <c r="K59" s="402">
        <f>K58</f>
        <v>15.6</v>
      </c>
      <c r="L59" s="2175"/>
      <c r="M59" s="2176"/>
      <c r="N59" s="2176"/>
      <c r="O59" s="2176"/>
      <c r="P59" s="2177"/>
    </row>
    <row r="60" spans="1:16" ht="82.5" customHeight="1">
      <c r="A60" s="2309" t="s">
        <v>11</v>
      </c>
      <c r="B60" s="2276" t="s">
        <v>30</v>
      </c>
      <c r="C60" s="2316" t="s">
        <v>20</v>
      </c>
      <c r="D60" s="2181"/>
      <c r="E60" s="2181"/>
      <c r="F60" s="2182" t="s">
        <v>507</v>
      </c>
      <c r="G60" s="2183" t="s">
        <v>700</v>
      </c>
      <c r="H60" s="415" t="s">
        <v>318</v>
      </c>
      <c r="I60" s="404">
        <v>303.2</v>
      </c>
      <c r="J60" s="405">
        <v>343.4</v>
      </c>
      <c r="K60" s="411">
        <v>343.4</v>
      </c>
      <c r="L60" s="416" t="s">
        <v>508</v>
      </c>
      <c r="M60" s="647" t="s">
        <v>697</v>
      </c>
      <c r="N60" s="1462">
        <v>46.1</v>
      </c>
      <c r="O60" s="2219" t="s">
        <v>1368</v>
      </c>
      <c r="P60" s="2247"/>
    </row>
    <row r="61" spans="1:16" ht="43.5" customHeight="1">
      <c r="A61" s="2309"/>
      <c r="B61" s="2276"/>
      <c r="C61" s="2316"/>
      <c r="D61" s="2181"/>
      <c r="E61" s="2181"/>
      <c r="F61" s="2182"/>
      <c r="G61" s="2183"/>
      <c r="H61" s="415" t="s">
        <v>15</v>
      </c>
      <c r="I61" s="707"/>
      <c r="J61" s="405">
        <v>186.6</v>
      </c>
      <c r="K61" s="411">
        <v>163</v>
      </c>
      <c r="L61" s="2155" t="s">
        <v>509</v>
      </c>
      <c r="M61" s="2157" t="s">
        <v>698</v>
      </c>
      <c r="N61" s="2159">
        <v>9.5</v>
      </c>
      <c r="O61" s="2219"/>
      <c r="P61" s="2247"/>
    </row>
    <row r="62" spans="1:16" ht="61.5" customHeight="1">
      <c r="A62" s="2309"/>
      <c r="B62" s="2276"/>
      <c r="C62" s="2316"/>
      <c r="D62" s="2181"/>
      <c r="E62" s="2181"/>
      <c r="F62" s="2182"/>
      <c r="G62" s="2183"/>
      <c r="H62" s="415" t="s">
        <v>36</v>
      </c>
      <c r="I62" s="411"/>
      <c r="J62" s="411"/>
      <c r="K62" s="411"/>
      <c r="L62" s="2156"/>
      <c r="M62" s="2158"/>
      <c r="N62" s="2160"/>
      <c r="O62" s="2219"/>
      <c r="P62" s="2247"/>
    </row>
    <row r="63" spans="1:16" ht="24.75" customHeight="1">
      <c r="A63" s="2309"/>
      <c r="B63" s="2276"/>
      <c r="C63" s="2316"/>
      <c r="D63" s="2181"/>
      <c r="E63" s="2181"/>
      <c r="F63" s="2182"/>
      <c r="G63" s="2183"/>
      <c r="H63" s="401" t="s">
        <v>16</v>
      </c>
      <c r="I63" s="402">
        <f>I60+I61+I62</f>
        <v>303.2</v>
      </c>
      <c r="J63" s="402">
        <f>J60+J61+J62</f>
        <v>530</v>
      </c>
      <c r="K63" s="402">
        <f>K60+K61+K62</f>
        <v>506.4</v>
      </c>
      <c r="L63" s="2234"/>
      <c r="M63" s="2235"/>
      <c r="N63" s="2235"/>
      <c r="O63" s="2235"/>
      <c r="P63" s="2236"/>
    </row>
    <row r="64" spans="1:16" ht="67.5" customHeight="1">
      <c r="A64" s="2309" t="s">
        <v>11</v>
      </c>
      <c r="B64" s="2276" t="s">
        <v>30</v>
      </c>
      <c r="C64" s="2316" t="s">
        <v>22</v>
      </c>
      <c r="D64" s="2181"/>
      <c r="E64" s="2181"/>
      <c r="F64" s="2182" t="s">
        <v>699</v>
      </c>
      <c r="G64" s="2183" t="s">
        <v>701</v>
      </c>
      <c r="H64" s="415" t="s">
        <v>15</v>
      </c>
      <c r="I64" s="404">
        <v>42.9</v>
      </c>
      <c r="J64" s="405">
        <v>25</v>
      </c>
      <c r="K64" s="411">
        <v>0</v>
      </c>
      <c r="L64" s="2237" t="s">
        <v>702</v>
      </c>
      <c r="M64" s="2157" t="s">
        <v>703</v>
      </c>
      <c r="N64" s="2217">
        <v>0</v>
      </c>
      <c r="O64" s="2246" t="s">
        <v>1369</v>
      </c>
      <c r="P64" s="2247" t="s">
        <v>1370</v>
      </c>
    </row>
    <row r="65" spans="1:16" ht="89.25" customHeight="1">
      <c r="A65" s="2309"/>
      <c r="B65" s="2276"/>
      <c r="C65" s="2316"/>
      <c r="D65" s="2181"/>
      <c r="E65" s="2181"/>
      <c r="F65" s="2182"/>
      <c r="G65" s="2183"/>
      <c r="H65" s="415" t="s">
        <v>29</v>
      </c>
      <c r="I65" s="411">
        <v>100</v>
      </c>
      <c r="J65" s="411">
        <v>0</v>
      </c>
      <c r="K65" s="411">
        <v>0</v>
      </c>
      <c r="L65" s="2238"/>
      <c r="M65" s="2158"/>
      <c r="N65" s="2218"/>
      <c r="O65" s="2246"/>
      <c r="P65" s="2247"/>
    </row>
    <row r="66" spans="1:16" ht="24.75" customHeight="1">
      <c r="A66" s="2309"/>
      <c r="B66" s="2276"/>
      <c r="C66" s="2316"/>
      <c r="D66" s="2181"/>
      <c r="E66" s="2181"/>
      <c r="F66" s="2182"/>
      <c r="G66" s="2183"/>
      <c r="H66" s="401" t="s">
        <v>16</v>
      </c>
      <c r="I66" s="402">
        <f>I64+I65</f>
        <v>142.9</v>
      </c>
      <c r="J66" s="402">
        <f>J64+J65</f>
        <v>25</v>
      </c>
      <c r="K66" s="402">
        <f>K64+K65</f>
        <v>0</v>
      </c>
      <c r="L66" s="2234"/>
      <c r="M66" s="2235"/>
      <c r="N66" s="2235"/>
      <c r="O66" s="2235"/>
      <c r="P66" s="2236"/>
    </row>
    <row r="67" spans="1:16" s="91" customFormat="1" ht="24.75" customHeight="1">
      <c r="A67" s="395" t="s">
        <v>11</v>
      </c>
      <c r="B67" s="396" t="s">
        <v>30</v>
      </c>
      <c r="C67" s="362"/>
      <c r="D67" s="362"/>
      <c r="E67" s="362"/>
      <c r="F67" s="2174" t="s">
        <v>25</v>
      </c>
      <c r="G67" s="2174"/>
      <c r="H67" s="2174"/>
      <c r="I67" s="394">
        <f>SUM(I59+I63+I66)</f>
        <v>466.1</v>
      </c>
      <c r="J67" s="394">
        <f>SUM(J59+J63+J66)</f>
        <v>571</v>
      </c>
      <c r="K67" s="394">
        <f>SUM(K59+K63+K66)</f>
        <v>522</v>
      </c>
      <c r="L67" s="2178"/>
      <c r="M67" s="2179"/>
      <c r="N67" s="2179"/>
      <c r="O67" s="2179"/>
      <c r="P67" s="2180"/>
    </row>
    <row r="68" spans="1:16" s="91" customFormat="1" ht="23.25" customHeight="1">
      <c r="A68" s="395" t="s">
        <v>11</v>
      </c>
      <c r="B68" s="396" t="s">
        <v>20</v>
      </c>
      <c r="C68" s="2220" t="s">
        <v>272</v>
      </c>
      <c r="D68" s="2221"/>
      <c r="E68" s="2221"/>
      <c r="F68" s="2221"/>
      <c r="G68" s="2221"/>
      <c r="H68" s="2221"/>
      <c r="I68" s="2221"/>
      <c r="J68" s="2221"/>
      <c r="K68" s="2221"/>
      <c r="L68" s="2221"/>
      <c r="M68" s="2221"/>
      <c r="N68" s="2221"/>
      <c r="O68" s="2221"/>
      <c r="P68" s="2222"/>
    </row>
    <row r="69" spans="1:16" ht="56.25" customHeight="1">
      <c r="A69" s="2309" t="s">
        <v>11</v>
      </c>
      <c r="B69" s="2276" t="s">
        <v>20</v>
      </c>
      <c r="C69" s="2316" t="s">
        <v>17</v>
      </c>
      <c r="D69" s="2181"/>
      <c r="E69" s="2181"/>
      <c r="F69" s="2182" t="s">
        <v>1159</v>
      </c>
      <c r="G69" s="2183" t="s">
        <v>1701</v>
      </c>
      <c r="H69" s="415" t="s">
        <v>15</v>
      </c>
      <c r="I69" s="404">
        <v>130</v>
      </c>
      <c r="J69" s="405">
        <v>120.7</v>
      </c>
      <c r="K69" s="411">
        <v>82.5</v>
      </c>
      <c r="L69" s="2237" t="s">
        <v>704</v>
      </c>
      <c r="M69" s="2157" t="s">
        <v>705</v>
      </c>
      <c r="N69" s="2159">
        <v>3</v>
      </c>
      <c r="O69" s="2161" t="s">
        <v>1372</v>
      </c>
      <c r="P69" s="2161" t="s">
        <v>1373</v>
      </c>
    </row>
    <row r="70" spans="1:16" ht="61.5" customHeight="1">
      <c r="A70" s="2309"/>
      <c r="B70" s="2276"/>
      <c r="C70" s="2316"/>
      <c r="D70" s="2181"/>
      <c r="E70" s="2181"/>
      <c r="F70" s="2182"/>
      <c r="G70" s="2183"/>
      <c r="H70" s="415" t="s">
        <v>318</v>
      </c>
      <c r="I70" s="707">
        <v>179.5</v>
      </c>
      <c r="J70" s="405">
        <v>179.5</v>
      </c>
      <c r="K70" s="411">
        <v>179.5</v>
      </c>
      <c r="L70" s="2238"/>
      <c r="M70" s="2158"/>
      <c r="N70" s="2160"/>
      <c r="O70" s="2162"/>
      <c r="P70" s="2162"/>
    </row>
    <row r="71" spans="1:16" ht="54.75" customHeight="1">
      <c r="A71" s="2309"/>
      <c r="B71" s="2276"/>
      <c r="C71" s="2316"/>
      <c r="D71" s="2181"/>
      <c r="E71" s="2181"/>
      <c r="F71" s="2182"/>
      <c r="G71" s="2183"/>
      <c r="H71" s="415" t="s">
        <v>36</v>
      </c>
      <c r="I71" s="411">
        <v>402</v>
      </c>
      <c r="J71" s="411">
        <v>402</v>
      </c>
      <c r="K71" s="411">
        <v>351.5</v>
      </c>
      <c r="L71" s="706" t="s">
        <v>706</v>
      </c>
      <c r="M71" s="647" t="s">
        <v>707</v>
      </c>
      <c r="N71" s="1385">
        <v>30</v>
      </c>
      <c r="O71" s="2162"/>
      <c r="P71" s="2162"/>
    </row>
    <row r="72" spans="1:16" ht="33.75" customHeight="1">
      <c r="A72" s="2309"/>
      <c r="B72" s="2276"/>
      <c r="C72" s="2316"/>
      <c r="D72" s="2181"/>
      <c r="E72" s="2181"/>
      <c r="F72" s="2182"/>
      <c r="G72" s="2183"/>
      <c r="H72" s="415" t="s">
        <v>29</v>
      </c>
      <c r="I72" s="411"/>
      <c r="J72" s="411">
        <v>46</v>
      </c>
      <c r="K72" s="411">
        <v>46</v>
      </c>
      <c r="L72" s="706" t="s">
        <v>1371</v>
      </c>
      <c r="M72" s="647" t="s">
        <v>658</v>
      </c>
      <c r="N72" s="1463">
        <v>0</v>
      </c>
      <c r="O72" s="2163"/>
      <c r="P72" s="2163"/>
    </row>
    <row r="73" spans="1:16" ht="24.75" customHeight="1">
      <c r="A73" s="2309"/>
      <c r="B73" s="2276"/>
      <c r="C73" s="2316"/>
      <c r="D73" s="2181"/>
      <c r="E73" s="2181"/>
      <c r="F73" s="2182"/>
      <c r="G73" s="2183"/>
      <c r="H73" s="401" t="s">
        <v>16</v>
      </c>
      <c r="I73" s="402">
        <f>I69+I70+I71+I72</f>
        <v>711.5</v>
      </c>
      <c r="J73" s="402">
        <f>J69+J70+J71+J72</f>
        <v>748.2</v>
      </c>
      <c r="K73" s="402">
        <f>K69+K70+K71+K72</f>
        <v>659.5</v>
      </c>
      <c r="L73" s="2231"/>
      <c r="M73" s="2232"/>
      <c r="N73" s="2232"/>
      <c r="O73" s="2232"/>
      <c r="P73" s="2233"/>
    </row>
    <row r="74" spans="1:16" s="91" customFormat="1" ht="24.75" customHeight="1">
      <c r="A74" s="395" t="s">
        <v>11</v>
      </c>
      <c r="B74" s="396" t="s">
        <v>20</v>
      </c>
      <c r="C74" s="2358" t="s">
        <v>25</v>
      </c>
      <c r="D74" s="2359"/>
      <c r="E74" s="2359"/>
      <c r="F74" s="2359"/>
      <c r="G74" s="2359"/>
      <c r="H74" s="2360"/>
      <c r="I74" s="394">
        <f>SUM(I73)</f>
        <v>711.5</v>
      </c>
      <c r="J74" s="394">
        <f>SUM(J73)</f>
        <v>748.2</v>
      </c>
      <c r="K74" s="394">
        <f>SUM(K73)</f>
        <v>659.5</v>
      </c>
      <c r="L74" s="2178"/>
      <c r="M74" s="2179"/>
      <c r="N74" s="2179"/>
      <c r="O74" s="2179"/>
      <c r="P74" s="2180"/>
    </row>
    <row r="75" spans="1:16" s="91" customFormat="1" ht="23.25" customHeight="1">
      <c r="A75" s="395" t="s">
        <v>11</v>
      </c>
      <c r="B75" s="396" t="s">
        <v>22</v>
      </c>
      <c r="C75" s="2220" t="s">
        <v>262</v>
      </c>
      <c r="D75" s="2221"/>
      <c r="E75" s="2221"/>
      <c r="F75" s="2221"/>
      <c r="G75" s="2221"/>
      <c r="H75" s="2221"/>
      <c r="I75" s="2221"/>
      <c r="J75" s="2221"/>
      <c r="K75" s="2221"/>
      <c r="L75" s="2221"/>
      <c r="M75" s="2221"/>
      <c r="N75" s="2221"/>
      <c r="O75" s="2221"/>
      <c r="P75" s="2222"/>
    </row>
    <row r="76" spans="1:16" ht="31.5" customHeight="1">
      <c r="A76" s="2309" t="s">
        <v>11</v>
      </c>
      <c r="B76" s="2276" t="s">
        <v>22</v>
      </c>
      <c r="C76" s="2225" t="s">
        <v>11</v>
      </c>
      <c r="D76" s="2226"/>
      <c r="E76" s="2226"/>
      <c r="F76" s="2328" t="s">
        <v>708</v>
      </c>
      <c r="G76" s="2198" t="s">
        <v>263</v>
      </c>
      <c r="H76" s="417" t="s">
        <v>15</v>
      </c>
      <c r="I76" s="328">
        <v>44.1</v>
      </c>
      <c r="J76" s="328">
        <v>44.1</v>
      </c>
      <c r="K76" s="331">
        <v>44.1</v>
      </c>
      <c r="L76" s="2351" t="s">
        <v>523</v>
      </c>
      <c r="M76" s="2195">
        <v>1</v>
      </c>
      <c r="N76" s="2211">
        <v>1</v>
      </c>
      <c r="O76" s="2146" t="s">
        <v>1375</v>
      </c>
      <c r="P76" s="2149"/>
    </row>
    <row r="77" spans="1:16" ht="30" customHeight="1">
      <c r="A77" s="2309"/>
      <c r="B77" s="2276"/>
      <c r="C77" s="2225"/>
      <c r="D77" s="2226"/>
      <c r="E77" s="2226"/>
      <c r="F77" s="2328"/>
      <c r="G77" s="2198"/>
      <c r="H77" s="417" t="s">
        <v>318</v>
      </c>
      <c r="I77" s="328">
        <v>5.2</v>
      </c>
      <c r="J77" s="328">
        <v>5.2</v>
      </c>
      <c r="K77" s="331">
        <v>5.2</v>
      </c>
      <c r="L77" s="2352"/>
      <c r="M77" s="2196"/>
      <c r="N77" s="2212"/>
      <c r="O77" s="2147"/>
      <c r="P77" s="2150"/>
    </row>
    <row r="78" spans="1:16" ht="26.25" customHeight="1">
      <c r="A78" s="2309"/>
      <c r="B78" s="2276"/>
      <c r="C78" s="2225"/>
      <c r="D78" s="2226"/>
      <c r="E78" s="2226"/>
      <c r="F78" s="2328"/>
      <c r="G78" s="2198"/>
      <c r="H78" s="417" t="s">
        <v>249</v>
      </c>
      <c r="I78" s="328"/>
      <c r="J78" s="331"/>
      <c r="K78" s="331"/>
      <c r="L78" s="2352"/>
      <c r="M78" s="2196"/>
      <c r="N78" s="2212"/>
      <c r="O78" s="2147"/>
      <c r="P78" s="2150"/>
    </row>
    <row r="79" spans="1:16" ht="45" customHeight="1">
      <c r="A79" s="2309"/>
      <c r="B79" s="2276"/>
      <c r="C79" s="2225"/>
      <c r="D79" s="2226"/>
      <c r="E79" s="2226"/>
      <c r="F79" s="2328"/>
      <c r="G79" s="2198"/>
      <c r="H79" s="417" t="s">
        <v>28</v>
      </c>
      <c r="I79" s="328">
        <v>2.5</v>
      </c>
      <c r="J79" s="328">
        <v>2.5</v>
      </c>
      <c r="K79" s="331">
        <v>2</v>
      </c>
      <c r="L79" s="2353"/>
      <c r="M79" s="2197"/>
      <c r="N79" s="2213"/>
      <c r="O79" s="2147"/>
      <c r="P79" s="2150"/>
    </row>
    <row r="80" spans="1:16" ht="150.75" customHeight="1">
      <c r="A80" s="2309"/>
      <c r="B80" s="2276"/>
      <c r="C80" s="2225"/>
      <c r="D80" s="2226"/>
      <c r="E80" s="2226"/>
      <c r="F80" s="2328"/>
      <c r="G80" s="2198"/>
      <c r="H80" s="2223" t="s">
        <v>522</v>
      </c>
      <c r="I80" s="2144">
        <v>13</v>
      </c>
      <c r="J80" s="2144">
        <v>13</v>
      </c>
      <c r="K80" s="2144">
        <v>13</v>
      </c>
      <c r="L80" s="1296" t="s">
        <v>709</v>
      </c>
      <c r="M80" s="1297">
        <v>1</v>
      </c>
      <c r="N80" s="1464">
        <v>1</v>
      </c>
      <c r="O80" s="2147"/>
      <c r="P80" s="2150"/>
    </row>
    <row r="81" spans="1:16" ht="51" customHeight="1">
      <c r="A81" s="2309"/>
      <c r="B81" s="2276"/>
      <c r="C81" s="2225"/>
      <c r="D81" s="2226"/>
      <c r="E81" s="2226"/>
      <c r="F81" s="2328"/>
      <c r="G81" s="2198"/>
      <c r="H81" s="2224"/>
      <c r="I81" s="2145"/>
      <c r="J81" s="2145"/>
      <c r="K81" s="2145"/>
      <c r="L81" s="418" t="s">
        <v>1374</v>
      </c>
      <c r="M81" s="648">
        <v>1</v>
      </c>
      <c r="N81" s="1385">
        <v>1</v>
      </c>
      <c r="O81" s="2148"/>
      <c r="P81" s="2151"/>
    </row>
    <row r="82" spans="1:16" ht="23.25" customHeight="1">
      <c r="A82" s="2309"/>
      <c r="B82" s="2276"/>
      <c r="C82" s="2225"/>
      <c r="D82" s="2226"/>
      <c r="E82" s="2226"/>
      <c r="F82" s="2328"/>
      <c r="G82" s="2198"/>
      <c r="H82" s="652" t="s">
        <v>16</v>
      </c>
      <c r="I82" s="653">
        <f>SUM(I76:I80)</f>
        <v>64.80000000000001</v>
      </c>
      <c r="J82" s="653">
        <f>SUM(J76:J80)</f>
        <v>64.80000000000001</v>
      </c>
      <c r="K82" s="653">
        <f>SUM(K76:K80)</f>
        <v>64.30000000000001</v>
      </c>
      <c r="L82" s="2214"/>
      <c r="M82" s="2215"/>
      <c r="N82" s="2215"/>
      <c r="O82" s="2215"/>
      <c r="P82" s="2216"/>
    </row>
    <row r="83" spans="1:16" ht="107.25" customHeight="1">
      <c r="A83" s="2309" t="s">
        <v>11</v>
      </c>
      <c r="B83" s="2276" t="s">
        <v>22</v>
      </c>
      <c r="C83" s="2316" t="s">
        <v>17</v>
      </c>
      <c r="D83" s="2181"/>
      <c r="E83" s="2181"/>
      <c r="F83" s="2182" t="s">
        <v>710</v>
      </c>
      <c r="G83" s="2327" t="s">
        <v>711</v>
      </c>
      <c r="H83" s="363" t="s">
        <v>522</v>
      </c>
      <c r="I83" s="332">
        <v>25</v>
      </c>
      <c r="J83" s="333">
        <v>25</v>
      </c>
      <c r="K83" s="333">
        <v>25</v>
      </c>
      <c r="L83" s="352" t="s">
        <v>712</v>
      </c>
      <c r="M83" s="435">
        <v>640</v>
      </c>
      <c r="N83" s="1462">
        <v>329</v>
      </c>
      <c r="O83" s="1623" t="s">
        <v>1376</v>
      </c>
      <c r="P83" s="419"/>
    </row>
    <row r="84" spans="1:16" ht="43.5" customHeight="1">
      <c r="A84" s="2309"/>
      <c r="B84" s="2276"/>
      <c r="C84" s="2316"/>
      <c r="D84" s="2181"/>
      <c r="E84" s="2181"/>
      <c r="F84" s="2182"/>
      <c r="G84" s="2327"/>
      <c r="H84" s="412" t="s">
        <v>16</v>
      </c>
      <c r="I84" s="402">
        <f>I83</f>
        <v>25</v>
      </c>
      <c r="J84" s="402">
        <f>J83</f>
        <v>25</v>
      </c>
      <c r="K84" s="402">
        <f>K83</f>
        <v>25</v>
      </c>
      <c r="L84" s="2243"/>
      <c r="M84" s="2244"/>
      <c r="N84" s="2244"/>
      <c r="O84" s="2244"/>
      <c r="P84" s="2245"/>
    </row>
    <row r="85" spans="1:16" ht="237.75" customHeight="1">
      <c r="A85" s="2309" t="s">
        <v>11</v>
      </c>
      <c r="B85" s="2276" t="s">
        <v>22</v>
      </c>
      <c r="C85" s="2316" t="s">
        <v>30</v>
      </c>
      <c r="D85" s="2181"/>
      <c r="E85" s="2181"/>
      <c r="F85" s="2182" t="s">
        <v>713</v>
      </c>
      <c r="G85" s="2183" t="s">
        <v>714</v>
      </c>
      <c r="H85" s="363" t="s">
        <v>522</v>
      </c>
      <c r="I85" s="332">
        <v>8</v>
      </c>
      <c r="J85" s="333">
        <v>6.7</v>
      </c>
      <c r="K85" s="333">
        <v>6.6</v>
      </c>
      <c r="L85" s="352" t="s">
        <v>715</v>
      </c>
      <c r="M85" s="435">
        <v>2</v>
      </c>
      <c r="N85" s="1385">
        <v>2</v>
      </c>
      <c r="O85" s="1624" t="s">
        <v>1377</v>
      </c>
      <c r="P85" s="1624" t="s">
        <v>1378</v>
      </c>
    </row>
    <row r="86" spans="1:16" ht="31.5" customHeight="1">
      <c r="A86" s="2309"/>
      <c r="B86" s="2276"/>
      <c r="C86" s="2316"/>
      <c r="D86" s="2181"/>
      <c r="E86" s="2181"/>
      <c r="F86" s="2182"/>
      <c r="G86" s="2183"/>
      <c r="H86" s="412" t="s">
        <v>16</v>
      </c>
      <c r="I86" s="402">
        <f>I85</f>
        <v>8</v>
      </c>
      <c r="J86" s="402">
        <f>J85</f>
        <v>6.7</v>
      </c>
      <c r="K86" s="402">
        <f>K85</f>
        <v>6.6</v>
      </c>
      <c r="L86" s="2175"/>
      <c r="M86" s="2176"/>
      <c r="N86" s="2176"/>
      <c r="O86" s="2176"/>
      <c r="P86" s="2177"/>
    </row>
    <row r="87" spans="1:20" ht="90.75" customHeight="1">
      <c r="A87" s="2309" t="s">
        <v>11</v>
      </c>
      <c r="B87" s="2276" t="s">
        <v>22</v>
      </c>
      <c r="C87" s="2316" t="s">
        <v>19</v>
      </c>
      <c r="D87" s="2181"/>
      <c r="E87" s="2181"/>
      <c r="F87" s="2182" t="s">
        <v>716</v>
      </c>
      <c r="G87" s="2183" t="s">
        <v>717</v>
      </c>
      <c r="H87" s="363" t="s">
        <v>522</v>
      </c>
      <c r="I87" s="420">
        <v>5</v>
      </c>
      <c r="J87" s="421">
        <v>5</v>
      </c>
      <c r="K87" s="421">
        <v>0</v>
      </c>
      <c r="L87" s="422" t="s">
        <v>524</v>
      </c>
      <c r="M87" s="624">
        <v>1</v>
      </c>
      <c r="N87" s="1465">
        <v>0</v>
      </c>
      <c r="O87" s="2199"/>
      <c r="P87" s="2348" t="s">
        <v>1379</v>
      </c>
      <c r="T87" s="197"/>
    </row>
    <row r="88" spans="1:20" ht="87" customHeight="1">
      <c r="A88" s="2309"/>
      <c r="B88" s="2276"/>
      <c r="C88" s="2316"/>
      <c r="D88" s="2181"/>
      <c r="E88" s="2181"/>
      <c r="F88" s="2182"/>
      <c r="G88" s="2183"/>
      <c r="H88" s="363" t="s">
        <v>36</v>
      </c>
      <c r="I88" s="332">
        <v>305</v>
      </c>
      <c r="J88" s="333">
        <v>305</v>
      </c>
      <c r="K88" s="333">
        <v>46.1</v>
      </c>
      <c r="L88" s="423" t="s">
        <v>525</v>
      </c>
      <c r="M88" s="435">
        <v>1</v>
      </c>
      <c r="N88" s="1463">
        <v>0</v>
      </c>
      <c r="O88" s="2200"/>
      <c r="P88" s="2349"/>
      <c r="T88" s="197"/>
    </row>
    <row r="89" spans="1:20" ht="104.25" customHeight="1">
      <c r="A89" s="2309"/>
      <c r="B89" s="2276"/>
      <c r="C89" s="2316"/>
      <c r="D89" s="2181"/>
      <c r="E89" s="2181"/>
      <c r="F89" s="2182"/>
      <c r="G89" s="2183"/>
      <c r="H89" s="363" t="s">
        <v>318</v>
      </c>
      <c r="I89" s="332">
        <v>50.2</v>
      </c>
      <c r="J89" s="333">
        <v>10</v>
      </c>
      <c r="K89" s="333">
        <v>4.7</v>
      </c>
      <c r="L89" s="400" t="s">
        <v>526</v>
      </c>
      <c r="M89" s="435">
        <v>1</v>
      </c>
      <c r="N89" s="1463">
        <v>0</v>
      </c>
      <c r="O89" s="2201"/>
      <c r="P89" s="2350"/>
      <c r="T89" s="197"/>
    </row>
    <row r="90" spans="1:16" ht="31.5" customHeight="1">
      <c r="A90" s="2309"/>
      <c r="B90" s="2276"/>
      <c r="C90" s="2316"/>
      <c r="D90" s="2181"/>
      <c r="E90" s="2181"/>
      <c r="F90" s="2182"/>
      <c r="G90" s="2183"/>
      <c r="H90" s="401" t="s">
        <v>16</v>
      </c>
      <c r="I90" s="402">
        <f>SUM(I87:I89)</f>
        <v>360.2</v>
      </c>
      <c r="J90" s="402">
        <f>SUM(J87:J89)</f>
        <v>320</v>
      </c>
      <c r="K90" s="402">
        <f>SUM(K87:K89)</f>
        <v>50.800000000000004</v>
      </c>
      <c r="L90" s="2175"/>
      <c r="M90" s="2176"/>
      <c r="N90" s="2176"/>
      <c r="O90" s="2176"/>
      <c r="P90" s="2177"/>
    </row>
    <row r="91" spans="1:16" s="91" customFormat="1" ht="26.25" customHeight="1">
      <c r="A91" s="395" t="s">
        <v>11</v>
      </c>
      <c r="B91" s="396" t="s">
        <v>22</v>
      </c>
      <c r="C91" s="362"/>
      <c r="D91" s="362"/>
      <c r="E91" s="362"/>
      <c r="F91" s="2174" t="s">
        <v>25</v>
      </c>
      <c r="G91" s="2174"/>
      <c r="H91" s="2174"/>
      <c r="I91" s="394">
        <f>SUM(I82+I84+I86+I90)</f>
        <v>458</v>
      </c>
      <c r="J91" s="394">
        <f>SUM(J82+J84+J86+J90)</f>
        <v>416.5</v>
      </c>
      <c r="K91" s="394">
        <f>SUM(K82+K84+K86+K90)</f>
        <v>146.70000000000002</v>
      </c>
      <c r="L91" s="2178"/>
      <c r="M91" s="2179"/>
      <c r="N91" s="2179"/>
      <c r="O91" s="2179"/>
      <c r="P91" s="2180"/>
    </row>
    <row r="92" spans="1:16" s="91" customFormat="1" ht="30" customHeight="1">
      <c r="A92" s="395" t="s">
        <v>11</v>
      </c>
      <c r="B92" s="396" t="s">
        <v>23</v>
      </c>
      <c r="C92" s="2220" t="s">
        <v>264</v>
      </c>
      <c r="D92" s="2221"/>
      <c r="E92" s="2221"/>
      <c r="F92" s="2221"/>
      <c r="G92" s="2221"/>
      <c r="H92" s="2221"/>
      <c r="I92" s="2221"/>
      <c r="J92" s="2221"/>
      <c r="K92" s="2221"/>
      <c r="L92" s="2221"/>
      <c r="M92" s="2221"/>
      <c r="N92" s="2221"/>
      <c r="O92" s="2221"/>
      <c r="P92" s="2222"/>
    </row>
    <row r="93" spans="1:16" ht="327.75" customHeight="1">
      <c r="A93" s="2309" t="s">
        <v>11</v>
      </c>
      <c r="B93" s="2276" t="s">
        <v>23</v>
      </c>
      <c r="C93" s="2316" t="s">
        <v>11</v>
      </c>
      <c r="D93" s="2181"/>
      <c r="E93" s="2181"/>
      <c r="F93" s="2182" t="s">
        <v>720</v>
      </c>
      <c r="G93" s="2183" t="s">
        <v>718</v>
      </c>
      <c r="H93" s="363" t="s">
        <v>522</v>
      </c>
      <c r="I93" s="424">
        <v>14</v>
      </c>
      <c r="J93" s="333">
        <v>14</v>
      </c>
      <c r="K93" s="333">
        <v>14</v>
      </c>
      <c r="L93" s="398" t="s">
        <v>265</v>
      </c>
      <c r="M93" s="353">
        <v>15</v>
      </c>
      <c r="N93" s="1385">
        <v>16</v>
      </c>
      <c r="O93" s="1625" t="s">
        <v>1380</v>
      </c>
      <c r="P93" s="410"/>
    </row>
    <row r="94" spans="1:16" ht="29.25" customHeight="1">
      <c r="A94" s="2309"/>
      <c r="B94" s="2276"/>
      <c r="C94" s="2316"/>
      <c r="D94" s="2181"/>
      <c r="E94" s="2181"/>
      <c r="F94" s="2182"/>
      <c r="G94" s="2183"/>
      <c r="H94" s="401" t="s">
        <v>16</v>
      </c>
      <c r="I94" s="402">
        <f>I93</f>
        <v>14</v>
      </c>
      <c r="J94" s="402">
        <f>J93</f>
        <v>14</v>
      </c>
      <c r="K94" s="402">
        <f>K93</f>
        <v>14</v>
      </c>
      <c r="L94" s="2175"/>
      <c r="M94" s="2176"/>
      <c r="N94" s="2176"/>
      <c r="O94" s="2176"/>
      <c r="P94" s="2177"/>
    </row>
    <row r="95" spans="1:16" ht="186.75" customHeight="1">
      <c r="A95" s="2309" t="s">
        <v>11</v>
      </c>
      <c r="B95" s="2276" t="s">
        <v>23</v>
      </c>
      <c r="C95" s="2316" t="s">
        <v>17</v>
      </c>
      <c r="D95" s="2181"/>
      <c r="E95" s="2181"/>
      <c r="F95" s="2182" t="s">
        <v>721</v>
      </c>
      <c r="G95" s="2183" t="s">
        <v>718</v>
      </c>
      <c r="H95" s="363" t="s">
        <v>522</v>
      </c>
      <c r="I95" s="424">
        <v>6</v>
      </c>
      <c r="J95" s="333">
        <v>6</v>
      </c>
      <c r="K95" s="333">
        <v>6</v>
      </c>
      <c r="L95" s="398" t="s">
        <v>719</v>
      </c>
      <c r="M95" s="435">
        <v>8</v>
      </c>
      <c r="N95" s="1462">
        <v>4</v>
      </c>
      <c r="O95" s="1625" t="s">
        <v>1381</v>
      </c>
      <c r="P95" s="410"/>
    </row>
    <row r="96" spans="1:16" ht="25.5" customHeight="1">
      <c r="A96" s="2309"/>
      <c r="B96" s="2276"/>
      <c r="C96" s="2316"/>
      <c r="D96" s="2181"/>
      <c r="E96" s="2181"/>
      <c r="F96" s="2182"/>
      <c r="G96" s="2183"/>
      <c r="H96" s="401" t="s">
        <v>16</v>
      </c>
      <c r="I96" s="402">
        <f>I95</f>
        <v>6</v>
      </c>
      <c r="J96" s="402">
        <f>J95</f>
        <v>6</v>
      </c>
      <c r="K96" s="402">
        <f>K95</f>
        <v>6</v>
      </c>
      <c r="L96" s="2175"/>
      <c r="M96" s="2176"/>
      <c r="N96" s="2176"/>
      <c r="O96" s="2176"/>
      <c r="P96" s="2177"/>
    </row>
    <row r="97" spans="1:16" ht="39" customHeight="1">
      <c r="A97" s="2309" t="s">
        <v>11</v>
      </c>
      <c r="B97" s="2276" t="s">
        <v>23</v>
      </c>
      <c r="C97" s="2316" t="s">
        <v>30</v>
      </c>
      <c r="D97" s="2181"/>
      <c r="E97" s="2181"/>
      <c r="F97" s="2182" t="s">
        <v>722</v>
      </c>
      <c r="G97" s="2183" t="s">
        <v>718</v>
      </c>
      <c r="H97" s="2317" t="s">
        <v>15</v>
      </c>
      <c r="I97" s="2190">
        <v>1</v>
      </c>
      <c r="J97" s="2334">
        <v>1</v>
      </c>
      <c r="K97" s="2334">
        <v>1</v>
      </c>
      <c r="L97" s="418" t="s">
        <v>266</v>
      </c>
      <c r="M97" s="648">
        <v>30</v>
      </c>
      <c r="N97" s="1385">
        <v>84</v>
      </c>
      <c r="O97" s="2331" t="s">
        <v>1382</v>
      </c>
      <c r="P97" s="2329" t="s">
        <v>1383</v>
      </c>
    </row>
    <row r="98" spans="1:16" ht="280.5" customHeight="1">
      <c r="A98" s="2309"/>
      <c r="B98" s="2276"/>
      <c r="C98" s="2316"/>
      <c r="D98" s="2181"/>
      <c r="E98" s="2181"/>
      <c r="F98" s="2182"/>
      <c r="G98" s="2183"/>
      <c r="H98" s="2317"/>
      <c r="I98" s="2191"/>
      <c r="J98" s="2334"/>
      <c r="K98" s="2334"/>
      <c r="L98" s="425" t="s">
        <v>267</v>
      </c>
      <c r="M98" s="649">
        <v>2</v>
      </c>
      <c r="N98" s="1385">
        <v>80</v>
      </c>
      <c r="O98" s="2331"/>
      <c r="P98" s="2329"/>
    </row>
    <row r="99" spans="1:16" ht="21.75" customHeight="1">
      <c r="A99" s="2309"/>
      <c r="B99" s="2276"/>
      <c r="C99" s="2316"/>
      <c r="D99" s="2181"/>
      <c r="E99" s="2181"/>
      <c r="F99" s="2182"/>
      <c r="G99" s="2183"/>
      <c r="H99" s="401" t="s">
        <v>16</v>
      </c>
      <c r="I99" s="402">
        <f>I97</f>
        <v>1</v>
      </c>
      <c r="J99" s="402">
        <f>J97</f>
        <v>1</v>
      </c>
      <c r="K99" s="402">
        <f>K97</f>
        <v>1</v>
      </c>
      <c r="L99" s="2175"/>
      <c r="M99" s="2176"/>
      <c r="N99" s="2176"/>
      <c r="O99" s="2176"/>
      <c r="P99" s="2177"/>
    </row>
    <row r="100" spans="1:16" ht="164.25" customHeight="1">
      <c r="A100" s="675" t="s">
        <v>11</v>
      </c>
      <c r="B100" s="676" t="s">
        <v>23</v>
      </c>
      <c r="C100" s="678" t="s">
        <v>19</v>
      </c>
      <c r="D100" s="674"/>
      <c r="E100" s="674"/>
      <c r="F100" s="1183" t="s">
        <v>157</v>
      </c>
      <c r="G100" s="1244" t="s">
        <v>1201</v>
      </c>
      <c r="H100" s="297" t="s">
        <v>15</v>
      </c>
      <c r="I100" s="411">
        <v>8</v>
      </c>
      <c r="J100" s="411">
        <v>5.6</v>
      </c>
      <c r="K100" s="411">
        <v>5.6</v>
      </c>
      <c r="L100" s="428" t="s">
        <v>527</v>
      </c>
      <c r="M100" s="454" t="s">
        <v>698</v>
      </c>
      <c r="N100" s="1368" t="s">
        <v>698</v>
      </c>
      <c r="O100" s="1626" t="s">
        <v>1384</v>
      </c>
      <c r="P100" s="426"/>
    </row>
    <row r="101" spans="1:16" ht="213.75" customHeight="1">
      <c r="A101" s="395" t="s">
        <v>11</v>
      </c>
      <c r="B101" s="396" t="s">
        <v>23</v>
      </c>
      <c r="C101" s="397" t="s">
        <v>19</v>
      </c>
      <c r="D101" s="397" t="s">
        <v>11</v>
      </c>
      <c r="E101" s="671"/>
      <c r="F101" s="398" t="s">
        <v>157</v>
      </c>
      <c r="G101" s="399" t="s">
        <v>723</v>
      </c>
      <c r="H101" s="297" t="s">
        <v>15</v>
      </c>
      <c r="I101" s="429">
        <v>4</v>
      </c>
      <c r="J101" s="411">
        <v>2.4</v>
      </c>
      <c r="K101" s="411">
        <v>2.4</v>
      </c>
      <c r="L101" s="398" t="s">
        <v>528</v>
      </c>
      <c r="M101" s="435">
        <v>2</v>
      </c>
      <c r="N101" s="1385">
        <v>2</v>
      </c>
      <c r="O101" s="1627" t="s">
        <v>1385</v>
      </c>
      <c r="P101" s="430"/>
    </row>
    <row r="102" spans="1:16" ht="111" customHeight="1">
      <c r="A102" s="2164" t="s">
        <v>11</v>
      </c>
      <c r="B102" s="2172" t="s">
        <v>23</v>
      </c>
      <c r="C102" s="2170" t="s">
        <v>19</v>
      </c>
      <c r="D102" s="2170" t="s">
        <v>17</v>
      </c>
      <c r="E102" s="2170"/>
      <c r="F102" s="2166" t="s">
        <v>158</v>
      </c>
      <c r="G102" s="2229" t="s">
        <v>724</v>
      </c>
      <c r="H102" s="388" t="s">
        <v>15</v>
      </c>
      <c r="I102" s="392">
        <v>4</v>
      </c>
      <c r="J102" s="374">
        <v>4</v>
      </c>
      <c r="K102" s="374">
        <v>4</v>
      </c>
      <c r="L102" s="431" t="s">
        <v>268</v>
      </c>
      <c r="M102" s="432">
        <v>1</v>
      </c>
      <c r="N102" s="1466">
        <v>1</v>
      </c>
      <c r="O102" s="1628" t="s">
        <v>1386</v>
      </c>
      <c r="P102" s="378"/>
    </row>
    <row r="103" spans="1:16" ht="31.5" customHeight="1">
      <c r="A103" s="2165"/>
      <c r="B103" s="2173"/>
      <c r="C103" s="2171"/>
      <c r="D103" s="2171"/>
      <c r="E103" s="2171"/>
      <c r="F103" s="2167"/>
      <c r="G103" s="2230"/>
      <c r="H103" s="401" t="s">
        <v>16</v>
      </c>
      <c r="I103" s="402">
        <f>SUM(I100)</f>
        <v>8</v>
      </c>
      <c r="J103" s="402">
        <f>SUM(J100)</f>
        <v>5.6</v>
      </c>
      <c r="K103" s="402">
        <f>SUM(K100)</f>
        <v>5.6</v>
      </c>
      <c r="L103" s="2175"/>
      <c r="M103" s="2176"/>
      <c r="N103" s="2176"/>
      <c r="O103" s="2176"/>
      <c r="P103" s="2177"/>
    </row>
    <row r="104" spans="1:16" ht="234" customHeight="1">
      <c r="A104" s="2309" t="s">
        <v>11</v>
      </c>
      <c r="B104" s="2276" t="s">
        <v>23</v>
      </c>
      <c r="C104" s="2316" t="s">
        <v>20</v>
      </c>
      <c r="D104" s="2181"/>
      <c r="E104" s="2181"/>
      <c r="F104" s="2182" t="s">
        <v>725</v>
      </c>
      <c r="G104" s="2183" t="s">
        <v>726</v>
      </c>
      <c r="H104" s="403" t="s">
        <v>15</v>
      </c>
      <c r="I104" s="332">
        <v>5</v>
      </c>
      <c r="J104" s="333">
        <v>5</v>
      </c>
      <c r="K104" s="333">
        <v>5</v>
      </c>
      <c r="L104" s="398" t="s">
        <v>529</v>
      </c>
      <c r="M104" s="435">
        <v>1</v>
      </c>
      <c r="N104" s="1385">
        <v>1</v>
      </c>
      <c r="O104" s="410" t="s">
        <v>1387</v>
      </c>
      <c r="P104" s="410"/>
    </row>
    <row r="105" spans="1:16" ht="30" customHeight="1">
      <c r="A105" s="2309"/>
      <c r="B105" s="2276"/>
      <c r="C105" s="2316"/>
      <c r="D105" s="2181"/>
      <c r="E105" s="2181"/>
      <c r="F105" s="2182"/>
      <c r="G105" s="2183"/>
      <c r="H105" s="401" t="s">
        <v>16</v>
      </c>
      <c r="I105" s="402">
        <f>I104</f>
        <v>5</v>
      </c>
      <c r="J105" s="402">
        <f>J104</f>
        <v>5</v>
      </c>
      <c r="K105" s="402">
        <f>K104</f>
        <v>5</v>
      </c>
      <c r="L105" s="2175"/>
      <c r="M105" s="2176"/>
      <c r="N105" s="2176"/>
      <c r="O105" s="2176"/>
      <c r="P105" s="2177"/>
    </row>
    <row r="106" spans="1:16" s="91" customFormat="1" ht="29.25" customHeight="1">
      <c r="A106" s="395" t="s">
        <v>11</v>
      </c>
      <c r="B106" s="396" t="s">
        <v>23</v>
      </c>
      <c r="C106" s="362"/>
      <c r="D106" s="362"/>
      <c r="E106" s="362"/>
      <c r="F106" s="2174" t="s">
        <v>25</v>
      </c>
      <c r="G106" s="2174"/>
      <c r="H106" s="2174"/>
      <c r="I106" s="394">
        <f>SUM(I94+I96+I103+I99+I105)</f>
        <v>34</v>
      </c>
      <c r="J106" s="394">
        <f>SUM(J94+J96+J103+J99+J105)</f>
        <v>31.6</v>
      </c>
      <c r="K106" s="394">
        <f>SUM(K94+K96+K103+K99+K105)</f>
        <v>31.6</v>
      </c>
      <c r="L106" s="2178"/>
      <c r="M106" s="2179"/>
      <c r="N106" s="2179"/>
      <c r="O106" s="2179"/>
      <c r="P106" s="2180"/>
    </row>
    <row r="107" spans="1:16" s="91" customFormat="1" ht="23.25" customHeight="1">
      <c r="A107" s="395" t="s">
        <v>11</v>
      </c>
      <c r="B107" s="396" t="s">
        <v>72</v>
      </c>
      <c r="C107" s="362"/>
      <c r="D107" s="362"/>
      <c r="E107" s="362"/>
      <c r="F107" s="2220" t="s">
        <v>269</v>
      </c>
      <c r="G107" s="2221"/>
      <c r="H107" s="2221"/>
      <c r="I107" s="2221"/>
      <c r="J107" s="2221"/>
      <c r="K107" s="2221"/>
      <c r="L107" s="2221"/>
      <c r="M107" s="2221"/>
      <c r="N107" s="2221"/>
      <c r="O107" s="2221"/>
      <c r="P107" s="2222"/>
    </row>
    <row r="108" spans="1:16" ht="409.5" customHeight="1">
      <c r="A108" s="2309" t="s">
        <v>11</v>
      </c>
      <c r="B108" s="2276" t="s">
        <v>72</v>
      </c>
      <c r="C108" s="2316" t="s">
        <v>11</v>
      </c>
      <c r="D108" s="2316"/>
      <c r="E108" s="2181"/>
      <c r="F108" s="2182" t="s">
        <v>727</v>
      </c>
      <c r="G108" s="2340" t="s">
        <v>1202</v>
      </c>
      <c r="H108" s="403" t="s">
        <v>15</v>
      </c>
      <c r="I108" s="332">
        <v>6</v>
      </c>
      <c r="J108" s="333">
        <v>6</v>
      </c>
      <c r="K108" s="333">
        <v>4.1</v>
      </c>
      <c r="L108" s="398" t="s">
        <v>728</v>
      </c>
      <c r="M108" s="435">
        <v>10</v>
      </c>
      <c r="N108" s="1385">
        <v>80</v>
      </c>
      <c r="O108" s="1622" t="s">
        <v>1388</v>
      </c>
      <c r="P108" s="410"/>
    </row>
    <row r="109" spans="1:16" ht="25.5" customHeight="1">
      <c r="A109" s="2309"/>
      <c r="B109" s="2276"/>
      <c r="C109" s="2316"/>
      <c r="D109" s="2316"/>
      <c r="E109" s="2181"/>
      <c r="F109" s="2182"/>
      <c r="G109" s="2340"/>
      <c r="H109" s="651" t="s">
        <v>16</v>
      </c>
      <c r="I109" s="402">
        <f>SUM(I108)</f>
        <v>6</v>
      </c>
      <c r="J109" s="402">
        <f>SUM(J108)</f>
        <v>6</v>
      </c>
      <c r="K109" s="402">
        <f>SUM(K108)</f>
        <v>4.1</v>
      </c>
      <c r="L109" s="2337"/>
      <c r="M109" s="2338"/>
      <c r="N109" s="2339"/>
      <c r="O109" s="2332"/>
      <c r="P109" s="2333"/>
    </row>
    <row r="110" spans="1:16" ht="64.5" customHeight="1">
      <c r="A110" s="2309" t="s">
        <v>11</v>
      </c>
      <c r="B110" s="2276" t="s">
        <v>72</v>
      </c>
      <c r="C110" s="2316" t="s">
        <v>17</v>
      </c>
      <c r="D110" s="2316"/>
      <c r="E110" s="2316"/>
      <c r="F110" s="2330" t="s">
        <v>729</v>
      </c>
      <c r="G110" s="2342" t="s">
        <v>1203</v>
      </c>
      <c r="H110" s="433" t="s">
        <v>15</v>
      </c>
      <c r="I110" s="332">
        <v>109.4</v>
      </c>
      <c r="J110" s="424">
        <v>109.4</v>
      </c>
      <c r="K110" s="424">
        <v>28.3</v>
      </c>
      <c r="L110" s="2166" t="s">
        <v>530</v>
      </c>
      <c r="M110" s="2168">
        <v>45</v>
      </c>
      <c r="N110" s="2159">
        <v>45</v>
      </c>
      <c r="O110" s="2146" t="s">
        <v>1389</v>
      </c>
      <c r="P110" s="2335" t="s">
        <v>1702</v>
      </c>
    </row>
    <row r="111" spans="1:16" ht="90" customHeight="1">
      <c r="A111" s="2309"/>
      <c r="B111" s="2276"/>
      <c r="C111" s="2316"/>
      <c r="D111" s="2316"/>
      <c r="E111" s="2316"/>
      <c r="F111" s="2330"/>
      <c r="G111" s="2342"/>
      <c r="H111" s="433" t="s">
        <v>318</v>
      </c>
      <c r="I111" s="332">
        <v>82.4</v>
      </c>
      <c r="J111" s="424">
        <v>82.4</v>
      </c>
      <c r="K111" s="424">
        <v>2.8</v>
      </c>
      <c r="L111" s="2167"/>
      <c r="M111" s="2169"/>
      <c r="N111" s="2160"/>
      <c r="O111" s="2148"/>
      <c r="P111" s="2336"/>
    </row>
    <row r="112" spans="1:16" ht="25.5" customHeight="1">
      <c r="A112" s="2309"/>
      <c r="B112" s="2276"/>
      <c r="C112" s="2316"/>
      <c r="D112" s="2316"/>
      <c r="E112" s="2316"/>
      <c r="F112" s="2330"/>
      <c r="G112" s="2342"/>
      <c r="H112" s="651" t="s">
        <v>16</v>
      </c>
      <c r="I112" s="650">
        <f>I110+I111</f>
        <v>191.8</v>
      </c>
      <c r="J112" s="650">
        <f>J110+J111</f>
        <v>191.8</v>
      </c>
      <c r="K112" s="650">
        <f>K110+K111</f>
        <v>31.1</v>
      </c>
      <c r="L112" s="2175"/>
      <c r="M112" s="2176"/>
      <c r="N112" s="2176"/>
      <c r="O112" s="2176"/>
      <c r="P112" s="2177"/>
    </row>
    <row r="113" spans="1:16" s="91" customFormat="1" ht="24" customHeight="1">
      <c r="A113" s="36" t="s">
        <v>11</v>
      </c>
      <c r="B113" s="100" t="s">
        <v>72</v>
      </c>
      <c r="C113" s="2343" t="s">
        <v>25</v>
      </c>
      <c r="D113" s="2344"/>
      <c r="E113" s="2344"/>
      <c r="F113" s="2344"/>
      <c r="G113" s="2344"/>
      <c r="H113" s="2345"/>
      <c r="I113" s="24">
        <f>SUM(I109+I112)</f>
        <v>197.8</v>
      </c>
      <c r="J113" s="24">
        <f>SUM(J109+J112)</f>
        <v>197.8</v>
      </c>
      <c r="K113" s="24">
        <f>SUM(K109+K112)</f>
        <v>35.2</v>
      </c>
      <c r="L113" s="2021"/>
      <c r="M113" s="2022"/>
      <c r="N113" s="2022"/>
      <c r="O113" s="2022"/>
      <c r="P113" s="2023"/>
    </row>
    <row r="114" spans="1:16" s="91" customFormat="1" ht="23.25" customHeight="1">
      <c r="A114" s="36" t="s">
        <v>11</v>
      </c>
      <c r="B114" s="2341" t="s">
        <v>31</v>
      </c>
      <c r="C114" s="2341"/>
      <c r="D114" s="2341"/>
      <c r="E114" s="2341"/>
      <c r="F114" s="2341"/>
      <c r="G114" s="2341"/>
      <c r="H114" s="2341"/>
      <c r="I114" s="83">
        <f>SUM(I43+I56+I67+I74+I91+I106+I113)</f>
        <v>6947.300000000001</v>
      </c>
      <c r="J114" s="83">
        <f>SUM(J43+J56+J67+J74+J91+J106+J113)</f>
        <v>7080.900000000001</v>
      </c>
      <c r="K114" s="83">
        <f>SUM(K43+K56+K67+K74+K91+K106+K113)</f>
        <v>4924.799999999999</v>
      </c>
      <c r="L114" s="2184"/>
      <c r="M114" s="2185"/>
      <c r="N114" s="2185"/>
      <c r="O114" s="2185"/>
      <c r="P114" s="2186"/>
    </row>
    <row r="115" spans="1:16" s="91" customFormat="1" ht="23.25" customHeight="1">
      <c r="A115" s="36" t="s">
        <v>17</v>
      </c>
      <c r="B115" s="2038" t="s">
        <v>159</v>
      </c>
      <c r="C115" s="2039"/>
      <c r="D115" s="2039"/>
      <c r="E115" s="2039"/>
      <c r="F115" s="2039"/>
      <c r="G115" s="2039"/>
      <c r="H115" s="2039"/>
      <c r="I115" s="2039"/>
      <c r="J115" s="2039"/>
      <c r="K115" s="2039"/>
      <c r="L115" s="2039"/>
      <c r="M115" s="2039"/>
      <c r="N115" s="2039"/>
      <c r="O115" s="2039"/>
      <c r="P115" s="2040"/>
    </row>
    <row r="116" spans="1:16" s="91" customFormat="1" ht="23.25" customHeight="1">
      <c r="A116" s="100" t="s">
        <v>17</v>
      </c>
      <c r="B116" s="100" t="s">
        <v>17</v>
      </c>
      <c r="C116" s="2192" t="s">
        <v>270</v>
      </c>
      <c r="D116" s="2193"/>
      <c r="E116" s="2193"/>
      <c r="F116" s="2193"/>
      <c r="G116" s="2193"/>
      <c r="H116" s="2193"/>
      <c r="I116" s="2193"/>
      <c r="J116" s="2193"/>
      <c r="K116" s="2193"/>
      <c r="L116" s="2193"/>
      <c r="M116" s="2193"/>
      <c r="N116" s="2193"/>
      <c r="O116" s="2193"/>
      <c r="P116" s="2194"/>
    </row>
    <row r="117" spans="1:16" ht="96.75" customHeight="1">
      <c r="A117" s="2316" t="s">
        <v>17</v>
      </c>
      <c r="B117" s="2316" t="s">
        <v>17</v>
      </c>
      <c r="C117" s="2316" t="s">
        <v>11</v>
      </c>
      <c r="D117" s="2181"/>
      <c r="E117" s="2181"/>
      <c r="F117" s="2182" t="s">
        <v>730</v>
      </c>
      <c r="G117" s="2247" t="s">
        <v>731</v>
      </c>
      <c r="H117" s="403" t="s">
        <v>15</v>
      </c>
      <c r="I117" s="332">
        <v>1</v>
      </c>
      <c r="J117" s="333">
        <v>1.5</v>
      </c>
      <c r="K117" s="333">
        <v>1.5</v>
      </c>
      <c r="L117" s="434" t="s">
        <v>732</v>
      </c>
      <c r="M117" s="435">
        <v>100</v>
      </c>
      <c r="N117" s="1385">
        <v>100</v>
      </c>
      <c r="O117" s="1629" t="s">
        <v>1703</v>
      </c>
      <c r="P117" s="434"/>
    </row>
    <row r="118" spans="1:16" ht="34.5" customHeight="1">
      <c r="A118" s="2316"/>
      <c r="B118" s="2316"/>
      <c r="C118" s="2316"/>
      <c r="D118" s="2181"/>
      <c r="E118" s="2181"/>
      <c r="F118" s="2182"/>
      <c r="G118" s="2247"/>
      <c r="H118" s="364" t="s">
        <v>16</v>
      </c>
      <c r="I118" s="365">
        <f>I117</f>
        <v>1</v>
      </c>
      <c r="J118" s="365">
        <f>J117</f>
        <v>1.5</v>
      </c>
      <c r="K118" s="365">
        <f>K117</f>
        <v>1.5</v>
      </c>
      <c r="L118" s="2175"/>
      <c r="M118" s="2176"/>
      <c r="N118" s="2176"/>
      <c r="O118" s="2176"/>
      <c r="P118" s="2177"/>
    </row>
    <row r="119" spans="1:16" s="91" customFormat="1" ht="23.25" customHeight="1">
      <c r="A119" s="362" t="s">
        <v>17</v>
      </c>
      <c r="B119" s="362" t="s">
        <v>17</v>
      </c>
      <c r="C119" s="362"/>
      <c r="D119" s="362"/>
      <c r="E119" s="362"/>
      <c r="F119" s="2356" t="s">
        <v>25</v>
      </c>
      <c r="G119" s="2356"/>
      <c r="H119" s="2356"/>
      <c r="I119" s="394">
        <f>SUM(I118)</f>
        <v>1</v>
      </c>
      <c r="J119" s="394">
        <f>SUM(J118)</f>
        <v>1.5</v>
      </c>
      <c r="K119" s="394">
        <f>SUM(K118)</f>
        <v>1.5</v>
      </c>
      <c r="L119" s="2205"/>
      <c r="M119" s="2206"/>
      <c r="N119" s="2206"/>
      <c r="O119" s="2206"/>
      <c r="P119" s="2207"/>
    </row>
    <row r="120" spans="1:16" s="91" customFormat="1" ht="23.25" customHeight="1">
      <c r="A120" s="362" t="s">
        <v>17</v>
      </c>
      <c r="B120" s="362" t="s">
        <v>30</v>
      </c>
      <c r="C120" s="2208" t="s">
        <v>271</v>
      </c>
      <c r="D120" s="2209"/>
      <c r="E120" s="2209"/>
      <c r="F120" s="2209"/>
      <c r="G120" s="2209"/>
      <c r="H120" s="2209"/>
      <c r="I120" s="2209"/>
      <c r="J120" s="2209"/>
      <c r="K120" s="2209"/>
      <c r="L120" s="2209"/>
      <c r="M120" s="2209"/>
      <c r="N120" s="2209"/>
      <c r="O120" s="2209"/>
      <c r="P120" s="2210"/>
    </row>
    <row r="121" spans="1:16" ht="219.75" customHeight="1">
      <c r="A121" s="2316" t="s">
        <v>17</v>
      </c>
      <c r="B121" s="2316" t="s">
        <v>30</v>
      </c>
      <c r="C121" s="2316" t="s">
        <v>11</v>
      </c>
      <c r="D121" s="2181"/>
      <c r="E121" s="2354"/>
      <c r="F121" s="2326" t="s">
        <v>160</v>
      </c>
      <c r="G121" s="2357" t="s">
        <v>733</v>
      </c>
      <c r="H121" s="403" t="s">
        <v>15</v>
      </c>
      <c r="I121" s="436">
        <v>22</v>
      </c>
      <c r="J121" s="369">
        <v>21.5</v>
      </c>
      <c r="K121" s="374">
        <v>19.6</v>
      </c>
      <c r="L121" s="413" t="s">
        <v>531</v>
      </c>
      <c r="M121" s="654" t="s">
        <v>734</v>
      </c>
      <c r="N121" s="1467" t="s">
        <v>1706</v>
      </c>
      <c r="O121" s="1392" t="s">
        <v>1704</v>
      </c>
      <c r="P121" s="1392" t="s">
        <v>1705</v>
      </c>
    </row>
    <row r="122" spans="1:16" ht="31.5" customHeight="1">
      <c r="A122" s="2316"/>
      <c r="B122" s="2316"/>
      <c r="C122" s="2316"/>
      <c r="D122" s="2181"/>
      <c r="E122" s="2355"/>
      <c r="F122" s="2326"/>
      <c r="G122" s="2357"/>
      <c r="H122" s="364" t="s">
        <v>16</v>
      </c>
      <c r="I122" s="655">
        <f>I121</f>
        <v>22</v>
      </c>
      <c r="J122" s="655">
        <f>J121</f>
        <v>21.5</v>
      </c>
      <c r="K122" s="655">
        <f>K121</f>
        <v>19.6</v>
      </c>
      <c r="L122" s="2234"/>
      <c r="M122" s="2235"/>
      <c r="N122" s="2235"/>
      <c r="O122" s="2235"/>
      <c r="P122" s="2236"/>
    </row>
    <row r="123" spans="1:16" s="91" customFormat="1" ht="23.25" customHeight="1">
      <c r="A123" s="362" t="s">
        <v>17</v>
      </c>
      <c r="B123" s="362" t="s">
        <v>30</v>
      </c>
      <c r="C123" s="362"/>
      <c r="D123" s="362"/>
      <c r="E123" s="362"/>
      <c r="F123" s="2356" t="s">
        <v>25</v>
      </c>
      <c r="G123" s="2356"/>
      <c r="H123" s="2356"/>
      <c r="I123" s="394">
        <f>SUM(I122)</f>
        <v>22</v>
      </c>
      <c r="J123" s="394">
        <f>SUM(J122)</f>
        <v>21.5</v>
      </c>
      <c r="K123" s="394">
        <f>SUM(K122)</f>
        <v>19.6</v>
      </c>
      <c r="L123" s="2205"/>
      <c r="M123" s="2206"/>
      <c r="N123" s="2206"/>
      <c r="O123" s="2206"/>
      <c r="P123" s="2207"/>
    </row>
    <row r="124" spans="1:16" s="91" customFormat="1" ht="21.75" customHeight="1">
      <c r="A124" s="361" t="s">
        <v>17</v>
      </c>
      <c r="B124" s="2347" t="s">
        <v>31</v>
      </c>
      <c r="C124" s="2347"/>
      <c r="D124" s="2347"/>
      <c r="E124" s="2347"/>
      <c r="F124" s="2347"/>
      <c r="G124" s="2347"/>
      <c r="H124" s="2347"/>
      <c r="I124" s="437">
        <f>SUM(I119+I123)</f>
        <v>23</v>
      </c>
      <c r="J124" s="437">
        <f>SUM(J119+J123)</f>
        <v>23</v>
      </c>
      <c r="K124" s="437">
        <f>SUM(K119+K123)</f>
        <v>21.1</v>
      </c>
      <c r="L124" s="2187"/>
      <c r="M124" s="2188"/>
      <c r="N124" s="2188"/>
      <c r="O124" s="2188"/>
      <c r="P124" s="2189"/>
    </row>
    <row r="125" spans="1:16" s="91" customFormat="1" ht="27.75" customHeight="1">
      <c r="A125" s="2346" t="s">
        <v>39</v>
      </c>
      <c r="B125" s="2346"/>
      <c r="C125" s="2346"/>
      <c r="D125" s="2346"/>
      <c r="E125" s="2346"/>
      <c r="F125" s="2346"/>
      <c r="G125" s="2346"/>
      <c r="H125" s="2346"/>
      <c r="I125" s="438">
        <f>SUM(I114+I124)</f>
        <v>6970.300000000001</v>
      </c>
      <c r="J125" s="438">
        <f>SUM(J114+J124)</f>
        <v>7103.900000000001</v>
      </c>
      <c r="K125" s="438">
        <f>SUM(K114+K124)</f>
        <v>4945.9</v>
      </c>
      <c r="L125" s="2202"/>
      <c r="M125" s="2203"/>
      <c r="N125" s="2203"/>
      <c r="O125" s="2203"/>
      <c r="P125" s="2204"/>
    </row>
    <row r="126" spans="1:16" ht="25.5" customHeight="1">
      <c r="A126" s="129"/>
      <c r="B126" s="129"/>
      <c r="C126" s="129"/>
      <c r="D126" s="129"/>
      <c r="E126" s="129"/>
      <c r="F126" s="129"/>
      <c r="G126" s="439"/>
      <c r="H126" s="129"/>
      <c r="I126" s="440"/>
      <c r="J126" s="440"/>
      <c r="K126" s="440"/>
      <c r="L126" s="129"/>
      <c r="M126" s="129"/>
      <c r="N126" s="129"/>
      <c r="O126" s="129"/>
      <c r="P126" s="129"/>
    </row>
    <row r="127" spans="2:16" ht="23.25" customHeight="1" hidden="1">
      <c r="B127" s="39"/>
      <c r="C127" s="39"/>
      <c r="D127" s="39"/>
      <c r="E127" s="39"/>
      <c r="F127" s="39"/>
      <c r="G127" s="103"/>
      <c r="H127" s="14" t="s">
        <v>15</v>
      </c>
      <c r="I127" s="20" t="e">
        <f>SUM(I21+I46+I76+#REF!+#REF!+I117+I121+#REF!+#REF!)</f>
        <v>#REF!</v>
      </c>
      <c r="J127" s="20" t="e">
        <f>SUM(J21+J46+J76+#REF!+#REF!+J117+J121+#REF!+#REF!)</f>
        <v>#REF!</v>
      </c>
      <c r="K127" s="20" t="e">
        <f>SUM(K21+K46+K76+#REF!+#REF!+K117+K121+#REF!+#REF!)</f>
        <v>#REF!</v>
      </c>
      <c r="L127" s="39"/>
      <c r="M127" s="39"/>
      <c r="N127" s="39"/>
      <c r="O127" s="39"/>
      <c r="P127" s="39"/>
    </row>
    <row r="128" spans="2:16" ht="21.75" customHeight="1" hidden="1">
      <c r="B128" s="41"/>
      <c r="C128" s="41"/>
      <c r="D128" s="41"/>
      <c r="E128" s="41"/>
      <c r="F128" s="41"/>
      <c r="G128" s="41"/>
      <c r="H128" s="104" t="s">
        <v>161</v>
      </c>
      <c r="I128" s="43" t="e">
        <f>SUM(#REF!+I45+I48+I50+#REF!+I58+I83+I85+I93+I95+I97+I101+I104+I108)</f>
        <v>#REF!</v>
      </c>
      <c r="J128" s="43" t="e">
        <f>SUM(#REF!+J45+J48+J50+#REF!+J58+J83+J85+J93+J95+J97+J101+J104+J108)</f>
        <v>#REF!</v>
      </c>
      <c r="K128" s="43" t="e">
        <f>SUM(#REF!+K45+K48+K50+#REF!+K58+K83+K85+K93+K95+K97+K101+K104+K108)</f>
        <v>#REF!</v>
      </c>
      <c r="L128" s="41"/>
      <c r="M128" s="41"/>
      <c r="N128" s="41"/>
      <c r="O128" s="41"/>
      <c r="P128" s="41"/>
    </row>
    <row r="129" spans="2:16" ht="24" customHeight="1" hidden="1">
      <c r="B129" s="41"/>
      <c r="C129" s="41"/>
      <c r="D129" s="41"/>
      <c r="E129" s="41"/>
      <c r="F129" s="41"/>
      <c r="G129" s="41"/>
      <c r="H129" s="104" t="s">
        <v>162</v>
      </c>
      <c r="I129" s="43" t="e">
        <f>SUM(I22+I51+I54+#REF!)</f>
        <v>#REF!</v>
      </c>
      <c r="J129" s="43" t="e">
        <f>SUM(J22+J51+J54+#REF!)</f>
        <v>#REF!</v>
      </c>
      <c r="K129" s="43" t="e">
        <f>SUM(K22+K51+K54+#REF!)</f>
        <v>#REF!</v>
      </c>
      <c r="L129" s="41"/>
      <c r="M129" s="41"/>
      <c r="N129" s="41"/>
      <c r="O129" s="41"/>
      <c r="P129" s="41"/>
    </row>
    <row r="130" spans="2:16" ht="21" customHeight="1" hidden="1">
      <c r="B130" s="41"/>
      <c r="C130" s="41"/>
      <c r="D130" s="41"/>
      <c r="E130" s="41"/>
      <c r="F130" s="41"/>
      <c r="G130" s="41"/>
      <c r="H130" s="104" t="s">
        <v>36</v>
      </c>
      <c r="I130" s="43" t="e">
        <f>SUM(#REF!)</f>
        <v>#REF!</v>
      </c>
      <c r="J130" s="43" t="e">
        <f>SUM(#REF!)</f>
        <v>#REF!</v>
      </c>
      <c r="K130" s="43" t="e">
        <f>SUM(#REF!)</f>
        <v>#REF!</v>
      </c>
      <c r="L130" s="41"/>
      <c r="M130" s="41"/>
      <c r="N130" s="41"/>
      <c r="O130" s="41"/>
      <c r="P130" s="41"/>
    </row>
    <row r="131" spans="2:16" ht="23.25" customHeight="1" hidden="1">
      <c r="B131" s="41"/>
      <c r="C131" s="41"/>
      <c r="D131" s="41"/>
      <c r="E131" s="41"/>
      <c r="F131" s="41"/>
      <c r="G131" s="41"/>
      <c r="H131" s="104" t="s">
        <v>35</v>
      </c>
      <c r="I131" s="43">
        <f>SUM(I79)</f>
        <v>2.5</v>
      </c>
      <c r="J131" s="43">
        <f>SUM(J79)</f>
        <v>2.5</v>
      </c>
      <c r="K131" s="43">
        <f>SUM(K79)</f>
        <v>2</v>
      </c>
      <c r="L131" s="41"/>
      <c r="M131" s="41"/>
      <c r="N131" s="41"/>
      <c r="O131" s="41"/>
      <c r="P131" s="41"/>
    </row>
    <row r="132" spans="2:16" ht="23.25" customHeight="1" hidden="1">
      <c r="B132" s="41"/>
      <c r="C132" s="41"/>
      <c r="D132" s="41"/>
      <c r="E132" s="41"/>
      <c r="F132" s="41"/>
      <c r="G132" s="41"/>
      <c r="H132" s="104" t="s">
        <v>29</v>
      </c>
      <c r="I132" s="43" t="e">
        <f>SUM(#REF!+#REF!)</f>
        <v>#REF!</v>
      </c>
      <c r="J132" s="43" t="e">
        <f>SUM(#REF!+#REF!)</f>
        <v>#REF!</v>
      </c>
      <c r="K132" s="43" t="e">
        <f>SUM(#REF!+#REF!)</f>
        <v>#REF!</v>
      </c>
      <c r="L132" s="41"/>
      <c r="M132" s="41"/>
      <c r="N132" s="41"/>
      <c r="O132" s="41"/>
      <c r="P132" s="41"/>
    </row>
    <row r="133" spans="8:11" ht="24.75" customHeight="1" hidden="1">
      <c r="H133" s="105" t="s">
        <v>40</v>
      </c>
      <c r="I133" s="106" t="e">
        <f>SUM(I127:I132)</f>
        <v>#REF!</v>
      </c>
      <c r="J133" s="106" t="e">
        <f>SUM(J127:J132)</f>
        <v>#REF!</v>
      </c>
      <c r="K133" s="106" t="e">
        <f>SUM(K127:K132)</f>
        <v>#REF!</v>
      </c>
    </row>
    <row r="134" spans="6:16" ht="28.5" customHeight="1">
      <c r="F134" s="87">
        <v>3</v>
      </c>
      <c r="H134" s="701" t="s">
        <v>15</v>
      </c>
      <c r="I134" s="35">
        <f>SUM(I16+I35+I38+I45+I48+I50+I54+I58+I61+I64+I69+I76+I80+I83+I85+I87+I93+I95+I97+I100+I104+I108+I110+I117+I121)</f>
        <v>3571</v>
      </c>
      <c r="J134" s="1798">
        <f>SUM(J16+J35+J38+J45+J48+J50+J54+J58+J61+J64+J69+J76+J80+J83+J85+J87+J93+J95+J97+J100+J104+J108+J110+J117+J121)</f>
        <v>3748.2999999999993</v>
      </c>
      <c r="K134" s="35">
        <f>SUM(K16+K35+K38+K45+K48+K50+K54+K58+K61+K64+K69+K76+K80+K83+K85+K87+K93+K95+K97+K100+K104+K108+K110+K117+K121)</f>
        <v>2979.9</v>
      </c>
      <c r="N134" s="1445"/>
      <c r="O134" s="195" t="s">
        <v>1699</v>
      </c>
      <c r="P134" s="1447">
        <v>24</v>
      </c>
    </row>
    <row r="135" spans="8:16" ht="36" customHeight="1">
      <c r="H135" s="703" t="s">
        <v>318</v>
      </c>
      <c r="I135" s="35">
        <f>SUM(I17+I51+I60+I70+I77+I89+I111)</f>
        <v>1172.0000000000002</v>
      </c>
      <c r="J135" s="1798">
        <f>SUM(J17+J51+J60+J70+J77+J89+J111)</f>
        <v>1172.0000000000002</v>
      </c>
      <c r="K135" s="35">
        <f>SUM(K17+K51+K60+K70+K77+K89+K111)</f>
        <v>1087.1000000000001</v>
      </c>
      <c r="N135" s="1443"/>
      <c r="O135" s="65" t="s">
        <v>1696</v>
      </c>
      <c r="P135" s="176">
        <v>12</v>
      </c>
    </row>
    <row r="136" spans="8:16" ht="64.5" customHeight="1">
      <c r="H136" s="701" t="s">
        <v>28</v>
      </c>
      <c r="I136" s="35">
        <f>SUM(I79)</f>
        <v>2.5</v>
      </c>
      <c r="J136" s="1798">
        <f>SUM(J79)</f>
        <v>2.5</v>
      </c>
      <c r="K136" s="35">
        <f>SUM(K79)</f>
        <v>2</v>
      </c>
      <c r="N136" s="1434"/>
      <c r="O136" s="63" t="s">
        <v>1697</v>
      </c>
      <c r="P136" s="176">
        <v>9</v>
      </c>
    </row>
    <row r="137" spans="8:16" ht="33" customHeight="1">
      <c r="H137" s="703" t="s">
        <v>249</v>
      </c>
      <c r="I137" s="35">
        <f>SUM(I78)</f>
        <v>0</v>
      </c>
      <c r="J137" s="1798">
        <f>SUM(J78)</f>
        <v>0</v>
      </c>
      <c r="K137" s="35">
        <f>SUM(K78)</f>
        <v>0</v>
      </c>
      <c r="N137" s="1444"/>
      <c r="O137" s="199" t="s">
        <v>1698</v>
      </c>
      <c r="P137" s="176">
        <v>3</v>
      </c>
    </row>
    <row r="138" spans="8:11" ht="33" customHeight="1">
      <c r="H138" s="701" t="s">
        <v>29</v>
      </c>
      <c r="I138" s="35">
        <f>SUM(I18+I36+I65+I72)</f>
        <v>143.8</v>
      </c>
      <c r="J138" s="1798">
        <f>SUM(J18+J36+J65+J72)</f>
        <v>100.1</v>
      </c>
      <c r="K138" s="35">
        <f>SUM(K18+K36+K65+K72)</f>
        <v>60.7</v>
      </c>
    </row>
    <row r="139" spans="8:11" ht="33" customHeight="1">
      <c r="H139" s="701" t="s">
        <v>36</v>
      </c>
      <c r="I139" s="35">
        <f>SUM(I62+I71+I88)</f>
        <v>707</v>
      </c>
      <c r="J139" s="35">
        <f>SUM(J62+J71+J88)</f>
        <v>707</v>
      </c>
      <c r="K139" s="35">
        <f>SUM(K62+K71+K88)</f>
        <v>397.6</v>
      </c>
    </row>
    <row r="140" spans="8:11" ht="33" customHeight="1">
      <c r="H140" s="703" t="s">
        <v>1722</v>
      </c>
      <c r="I140" s="35">
        <f>SUM(I41)</f>
        <v>1374</v>
      </c>
      <c r="J140" s="35">
        <f>SUM(J41)</f>
        <v>1374</v>
      </c>
      <c r="K140" s="35">
        <f>SUM(K41)</f>
        <v>418.6</v>
      </c>
    </row>
    <row r="141" spans="8:11" ht="33" customHeight="1">
      <c r="H141" s="1254" t="s">
        <v>209</v>
      </c>
      <c r="I141" s="1255">
        <f>SUM(I134:I140)</f>
        <v>6970.3</v>
      </c>
      <c r="J141" s="1255">
        <f>SUM(J134:J140)</f>
        <v>7103.9</v>
      </c>
      <c r="K141" s="1255">
        <f>SUM(K134:K140)</f>
        <v>4945.900000000001</v>
      </c>
    </row>
    <row r="142" ht="33" customHeight="1"/>
    <row r="143" ht="33" customHeight="1"/>
    <row r="144" ht="22.5" customHeight="1"/>
    <row r="145" ht="22.5" customHeight="1"/>
  </sheetData>
  <sheetProtection/>
  <mergeCells count="356">
    <mergeCell ref="I51:I52"/>
    <mergeCell ref="O2:P2"/>
    <mergeCell ref="O3:P3"/>
    <mergeCell ref="O4:P4"/>
    <mergeCell ref="O5:P5"/>
    <mergeCell ref="O6:P6"/>
    <mergeCell ref="L26:P26"/>
    <mergeCell ref="M31:M32"/>
    <mergeCell ref="L90:P90"/>
    <mergeCell ref="J45:J46"/>
    <mergeCell ref="K45:K46"/>
    <mergeCell ref="P45:P46"/>
    <mergeCell ref="M50:M52"/>
    <mergeCell ref="L86:P86"/>
    <mergeCell ref="L69:L70"/>
    <mergeCell ref="M69:M70"/>
    <mergeCell ref="F38:F42"/>
    <mergeCell ref="E16:F19"/>
    <mergeCell ref="G16:G19"/>
    <mergeCell ref="L19:P19"/>
    <mergeCell ref="E20:P20"/>
    <mergeCell ref="P31:P32"/>
    <mergeCell ref="M24:M25"/>
    <mergeCell ref="N31:N32"/>
    <mergeCell ref="F35:F37"/>
    <mergeCell ref="L30:P30"/>
    <mergeCell ref="A38:A42"/>
    <mergeCell ref="B38:B42"/>
    <mergeCell ref="C38:C42"/>
    <mergeCell ref="D38:D42"/>
    <mergeCell ref="E38:E42"/>
    <mergeCell ref="B16:B34"/>
    <mergeCell ref="A16:A34"/>
    <mergeCell ref="E21:E23"/>
    <mergeCell ref="P27:P28"/>
    <mergeCell ref="G31:G33"/>
    <mergeCell ref="O24:O25"/>
    <mergeCell ref="N24:N25"/>
    <mergeCell ref="O16:O18"/>
    <mergeCell ref="L33:P33"/>
    <mergeCell ref="N16:N18"/>
    <mergeCell ref="M21:M22"/>
    <mergeCell ref="L27:L28"/>
    <mergeCell ref="L24:L25"/>
    <mergeCell ref="G48:G49"/>
    <mergeCell ref="H51:H52"/>
    <mergeCell ref="O31:O32"/>
    <mergeCell ref="F21:F23"/>
    <mergeCell ref="N21:N22"/>
    <mergeCell ref="F30:G30"/>
    <mergeCell ref="F31:F33"/>
    <mergeCell ref="L50:L52"/>
    <mergeCell ref="L34:P34"/>
    <mergeCell ref="F24:F26"/>
    <mergeCell ref="C74:H74"/>
    <mergeCell ref="E64:E66"/>
    <mergeCell ref="A69:A73"/>
    <mergeCell ref="F45:F47"/>
    <mergeCell ref="E45:E47"/>
    <mergeCell ref="C69:C73"/>
    <mergeCell ref="C57:P57"/>
    <mergeCell ref="E54:E55"/>
    <mergeCell ref="G54:G55"/>
    <mergeCell ref="K51:K52"/>
    <mergeCell ref="A64:A66"/>
    <mergeCell ref="B64:B66"/>
    <mergeCell ref="D69:D73"/>
    <mergeCell ref="E69:E73"/>
    <mergeCell ref="B69:B73"/>
    <mergeCell ref="C68:P68"/>
    <mergeCell ref="L67:P67"/>
    <mergeCell ref="P69:P72"/>
    <mergeCell ref="C64:C66"/>
    <mergeCell ref="D64:D66"/>
    <mergeCell ref="L123:P123"/>
    <mergeCell ref="F123:H123"/>
    <mergeCell ref="C121:C122"/>
    <mergeCell ref="D121:D122"/>
    <mergeCell ref="F119:H119"/>
    <mergeCell ref="L122:P122"/>
    <mergeCell ref="F121:F122"/>
    <mergeCell ref="G121:G122"/>
    <mergeCell ref="E76:E82"/>
    <mergeCell ref="A125:H125"/>
    <mergeCell ref="B124:H124"/>
    <mergeCell ref="A76:A82"/>
    <mergeCell ref="P87:P89"/>
    <mergeCell ref="L84:P84"/>
    <mergeCell ref="L76:L79"/>
    <mergeCell ref="A108:A109"/>
    <mergeCell ref="B108:B109"/>
    <mergeCell ref="A121:A122"/>
    <mergeCell ref="A117:A118"/>
    <mergeCell ref="B117:B118"/>
    <mergeCell ref="C117:C118"/>
    <mergeCell ref="D117:D118"/>
    <mergeCell ref="A110:A112"/>
    <mergeCell ref="C110:C112"/>
    <mergeCell ref="D110:D112"/>
    <mergeCell ref="L112:P112"/>
    <mergeCell ref="G117:G118"/>
    <mergeCell ref="C113:H113"/>
    <mergeCell ref="L113:P113"/>
    <mergeCell ref="B110:B112"/>
    <mergeCell ref="B121:B122"/>
    <mergeCell ref="E121:E122"/>
    <mergeCell ref="C97:C99"/>
    <mergeCell ref="F117:F118"/>
    <mergeCell ref="E117:E118"/>
    <mergeCell ref="B114:H114"/>
    <mergeCell ref="G110:G112"/>
    <mergeCell ref="E110:E112"/>
    <mergeCell ref="F110:F112"/>
    <mergeCell ref="O97:O98"/>
    <mergeCell ref="G102:G103"/>
    <mergeCell ref="O109:P109"/>
    <mergeCell ref="J97:J98"/>
    <mergeCell ref="K97:K98"/>
    <mergeCell ref="P110:P111"/>
    <mergeCell ref="F102:F103"/>
    <mergeCell ref="F104:F105"/>
    <mergeCell ref="L109:N109"/>
    <mergeCell ref="E108:E109"/>
    <mergeCell ref="P97:P98"/>
    <mergeCell ref="G104:G105"/>
    <mergeCell ref="H97:H98"/>
    <mergeCell ref="F107:P107"/>
    <mergeCell ref="A97:A99"/>
    <mergeCell ref="C108:C109"/>
    <mergeCell ref="D108:D109"/>
    <mergeCell ref="F108:F109"/>
    <mergeCell ref="G108:G109"/>
    <mergeCell ref="A95:A96"/>
    <mergeCell ref="B95:B96"/>
    <mergeCell ref="C95:C96"/>
    <mergeCell ref="D95:D96"/>
    <mergeCell ref="F95:F96"/>
    <mergeCell ref="A104:A105"/>
    <mergeCell ref="B104:B105"/>
    <mergeCell ref="C104:C105"/>
    <mergeCell ref="D104:D105"/>
    <mergeCell ref="B97:B99"/>
    <mergeCell ref="E93:E94"/>
    <mergeCell ref="E95:E96"/>
    <mergeCell ref="A93:A94"/>
    <mergeCell ref="B93:B94"/>
    <mergeCell ref="B87:B90"/>
    <mergeCell ref="C87:C90"/>
    <mergeCell ref="D87:D90"/>
    <mergeCell ref="C92:P92"/>
    <mergeCell ref="G95:G96"/>
    <mergeCell ref="C93:C94"/>
    <mergeCell ref="G87:G90"/>
    <mergeCell ref="F91:H91"/>
    <mergeCell ref="E87:E90"/>
    <mergeCell ref="A85:A86"/>
    <mergeCell ref="B85:B86"/>
    <mergeCell ref="C85:C86"/>
    <mergeCell ref="D85:D86"/>
    <mergeCell ref="F85:F86"/>
    <mergeCell ref="A87:A90"/>
    <mergeCell ref="B76:B82"/>
    <mergeCell ref="A83:A84"/>
    <mergeCell ref="B83:B84"/>
    <mergeCell ref="F76:F82"/>
    <mergeCell ref="A58:A59"/>
    <mergeCell ref="C58:C59"/>
    <mergeCell ref="C83:C84"/>
    <mergeCell ref="D83:D84"/>
    <mergeCell ref="F83:F84"/>
    <mergeCell ref="A60:A63"/>
    <mergeCell ref="C60:C63"/>
    <mergeCell ref="D60:D63"/>
    <mergeCell ref="F69:F73"/>
    <mergeCell ref="A54:A55"/>
    <mergeCell ref="B54:B55"/>
    <mergeCell ref="C54:C55"/>
    <mergeCell ref="D54:D55"/>
    <mergeCell ref="F54:F55"/>
    <mergeCell ref="D58:D59"/>
    <mergeCell ref="B58:B59"/>
    <mergeCell ref="C48:C49"/>
    <mergeCell ref="D48:D49"/>
    <mergeCell ref="F48:F49"/>
    <mergeCell ref="E48:E49"/>
    <mergeCell ref="B50:B53"/>
    <mergeCell ref="C50:C53"/>
    <mergeCell ref="D50:D53"/>
    <mergeCell ref="F50:F53"/>
    <mergeCell ref="E50:E53"/>
    <mergeCell ref="G50:G53"/>
    <mergeCell ref="O45:O46"/>
    <mergeCell ref="L29:P29"/>
    <mergeCell ref="E35:E37"/>
    <mergeCell ref="D31:D33"/>
    <mergeCell ref="P35:P36"/>
    <mergeCell ref="J51:J52"/>
    <mergeCell ref="G46:G47"/>
    <mergeCell ref="I45:I46"/>
    <mergeCell ref="E31:E33"/>
    <mergeCell ref="A45:A47"/>
    <mergeCell ref="B45:B47"/>
    <mergeCell ref="C45:C47"/>
    <mergeCell ref="D45:D47"/>
    <mergeCell ref="C44:P44"/>
    <mergeCell ref="A48:A49"/>
    <mergeCell ref="B48:B49"/>
    <mergeCell ref="L49:P49"/>
    <mergeCell ref="H45:H46"/>
    <mergeCell ref="L47:P47"/>
    <mergeCell ref="O27:O28"/>
    <mergeCell ref="A11:A13"/>
    <mergeCell ref="B11:B13"/>
    <mergeCell ref="E24:E26"/>
    <mergeCell ref="E27:E29"/>
    <mergeCell ref="F27:F29"/>
    <mergeCell ref="G21:G29"/>
    <mergeCell ref="E11:E13"/>
    <mergeCell ref="L16:L18"/>
    <mergeCell ref="M16:M18"/>
    <mergeCell ref="N69:N70"/>
    <mergeCell ref="A35:A37"/>
    <mergeCell ref="B35:B37"/>
    <mergeCell ref="C35:C37"/>
    <mergeCell ref="D35:D37"/>
    <mergeCell ref="L42:P42"/>
    <mergeCell ref="L43:P43"/>
    <mergeCell ref="A50:A53"/>
    <mergeCell ref="L55:P55"/>
    <mergeCell ref="L56:P56"/>
    <mergeCell ref="F8:O8"/>
    <mergeCell ref="F9:O9"/>
    <mergeCell ref="L11:N11"/>
    <mergeCell ref="O11:O13"/>
    <mergeCell ref="N12:N13"/>
    <mergeCell ref="J12:J13"/>
    <mergeCell ref="I11:K11"/>
    <mergeCell ref="L12:L13"/>
    <mergeCell ref="M12:M13"/>
    <mergeCell ref="K12:K13"/>
    <mergeCell ref="F11:F13"/>
    <mergeCell ref="G11:G13"/>
    <mergeCell ref="H11:H13"/>
    <mergeCell ref="C11:C13"/>
    <mergeCell ref="D11:D13"/>
    <mergeCell ref="B14:P14"/>
    <mergeCell ref="I12:I13"/>
    <mergeCell ref="P11:P13"/>
    <mergeCell ref="B60:B63"/>
    <mergeCell ref="E60:E63"/>
    <mergeCell ref="F60:F63"/>
    <mergeCell ref="G60:G63"/>
    <mergeCell ref="M27:M28"/>
    <mergeCell ref="N27:N28"/>
    <mergeCell ref="G35:G37"/>
    <mergeCell ref="D34:H34"/>
    <mergeCell ref="L35:L36"/>
    <mergeCell ref="C43:H43"/>
    <mergeCell ref="C15:P15"/>
    <mergeCell ref="D16:D19"/>
    <mergeCell ref="P24:P25"/>
    <mergeCell ref="L21:L22"/>
    <mergeCell ref="L23:P23"/>
    <mergeCell ref="P21:P22"/>
    <mergeCell ref="O21:O22"/>
    <mergeCell ref="P16:P18"/>
    <mergeCell ref="D20:D30"/>
    <mergeCell ref="C16:C34"/>
    <mergeCell ref="P60:P62"/>
    <mergeCell ref="M35:M36"/>
    <mergeCell ref="N35:N36"/>
    <mergeCell ref="P50:P52"/>
    <mergeCell ref="O50:O52"/>
    <mergeCell ref="N50:N52"/>
    <mergeCell ref="O35:O36"/>
    <mergeCell ref="L37:P37"/>
    <mergeCell ref="L31:L32"/>
    <mergeCell ref="G41:G42"/>
    <mergeCell ref="C56:H56"/>
    <mergeCell ref="L53:P53"/>
    <mergeCell ref="O64:O65"/>
    <mergeCell ref="P64:P65"/>
    <mergeCell ref="G64:G66"/>
    <mergeCell ref="L63:P63"/>
    <mergeCell ref="L59:P59"/>
    <mergeCell ref="F64:F66"/>
    <mergeCell ref="E58:E59"/>
    <mergeCell ref="F58:F59"/>
    <mergeCell ref="G58:G59"/>
    <mergeCell ref="L73:P73"/>
    <mergeCell ref="L74:P74"/>
    <mergeCell ref="L66:P66"/>
    <mergeCell ref="L64:L65"/>
    <mergeCell ref="M64:M65"/>
    <mergeCell ref="F67:H67"/>
    <mergeCell ref="G69:G73"/>
    <mergeCell ref="C75:P75"/>
    <mergeCell ref="G85:G86"/>
    <mergeCell ref="H80:H81"/>
    <mergeCell ref="C76:C82"/>
    <mergeCell ref="D76:D82"/>
    <mergeCell ref="E85:E86"/>
    <mergeCell ref="I80:I81"/>
    <mergeCell ref="J80:J81"/>
    <mergeCell ref="G83:G84"/>
    <mergeCell ref="E83:E84"/>
    <mergeCell ref="L91:P91"/>
    <mergeCell ref="M76:M79"/>
    <mergeCell ref="G76:G82"/>
    <mergeCell ref="O87:O89"/>
    <mergeCell ref="L125:P125"/>
    <mergeCell ref="L119:P119"/>
    <mergeCell ref="C120:P120"/>
    <mergeCell ref="N76:N79"/>
    <mergeCell ref="L82:P82"/>
    <mergeCell ref="F87:F90"/>
    <mergeCell ref="L124:P124"/>
    <mergeCell ref="I97:I98"/>
    <mergeCell ref="B115:P115"/>
    <mergeCell ref="C116:P116"/>
    <mergeCell ref="L118:P118"/>
    <mergeCell ref="O110:O111"/>
    <mergeCell ref="D97:D99"/>
    <mergeCell ref="F97:F99"/>
    <mergeCell ref="G97:G99"/>
    <mergeCell ref="E97:E99"/>
    <mergeCell ref="L106:P106"/>
    <mergeCell ref="D93:D94"/>
    <mergeCell ref="F93:F94"/>
    <mergeCell ref="G93:G94"/>
    <mergeCell ref="E104:E105"/>
    <mergeCell ref="L114:P114"/>
    <mergeCell ref="L96:P96"/>
    <mergeCell ref="L99:P99"/>
    <mergeCell ref="L103:P103"/>
    <mergeCell ref="L94:P94"/>
    <mergeCell ref="A102:A103"/>
    <mergeCell ref="L110:L111"/>
    <mergeCell ref="M110:M111"/>
    <mergeCell ref="N110:N111"/>
    <mergeCell ref="D102:D103"/>
    <mergeCell ref="C102:C103"/>
    <mergeCell ref="B102:B103"/>
    <mergeCell ref="E102:E103"/>
    <mergeCell ref="F106:H106"/>
    <mergeCell ref="L105:P105"/>
    <mergeCell ref="K80:K81"/>
    <mergeCell ref="O76:O81"/>
    <mergeCell ref="P76:P81"/>
    <mergeCell ref="P38:P40"/>
    <mergeCell ref="L61:L62"/>
    <mergeCell ref="M61:M62"/>
    <mergeCell ref="N61:N62"/>
    <mergeCell ref="O69:O72"/>
    <mergeCell ref="N64:N65"/>
    <mergeCell ref="O60:O62"/>
  </mergeCells>
  <printOptions/>
  <pageMargins left="0.2362204724409449" right="0.2362204724409449" top="0.7480314960629921" bottom="0.7480314960629921" header="0.31496062992125984" footer="0.31496062992125984"/>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AK304"/>
  <sheetViews>
    <sheetView zoomScale="95" zoomScaleNormal="95" zoomScalePageLayoutView="0" workbookViewId="0" topLeftCell="A1">
      <selection activeCell="Q208" sqref="A2:Q208"/>
    </sheetView>
  </sheetViews>
  <sheetFormatPr defaultColWidth="9.00390625" defaultRowHeight="12.75"/>
  <cols>
    <col min="1" max="1" width="4.00390625" style="108" customWidth="1"/>
    <col min="2" max="2" width="3.8515625" style="108" customWidth="1"/>
    <col min="3" max="3" width="5.28125" style="112" customWidth="1"/>
    <col min="4" max="4" width="4.57421875" style="112" customWidth="1"/>
    <col min="5" max="5" width="16.28125" style="113" customWidth="1"/>
    <col min="6" max="6" width="14.28125" style="114" customWidth="1"/>
    <col min="7" max="7" width="9.00390625" style="114" customWidth="1"/>
    <col min="8" max="8" width="9.00390625" style="115" customWidth="1"/>
    <col min="9" max="9" width="8.421875" style="115" customWidth="1"/>
    <col min="10" max="10" width="10.140625" style="118" customWidth="1"/>
    <col min="11" max="11" width="12.28125" style="118" hidden="1" customWidth="1"/>
    <col min="12" max="12" width="24.421875" style="259" customWidth="1"/>
    <col min="13" max="13" width="7.8515625" style="117" customWidth="1"/>
    <col min="14" max="14" width="7.57421875" style="117" customWidth="1"/>
    <col min="15" max="15" width="7.00390625" style="117" customWidth="1"/>
    <col min="16" max="16" width="21.7109375" style="260" customWidth="1"/>
    <col min="17" max="17" width="27.57421875" style="110" customWidth="1"/>
    <col min="18" max="18" width="9.00390625" style="108" customWidth="1"/>
    <col min="19" max="24" width="0" style="108" hidden="1" customWidth="1"/>
    <col min="25" max="16384" width="9.00390625" style="108" customWidth="1"/>
  </cols>
  <sheetData>
    <row r="1" ht="15">
      <c r="J1" s="626"/>
    </row>
    <row r="2" spans="10:17" ht="15">
      <c r="J2" s="626"/>
      <c r="Q2" s="630" t="s">
        <v>1726</v>
      </c>
    </row>
    <row r="3" spans="10:17" ht="15">
      <c r="J3" s="626"/>
      <c r="Q3" s="630" t="s">
        <v>1727</v>
      </c>
    </row>
    <row r="4" spans="10:17" ht="30">
      <c r="J4" s="626"/>
      <c r="Q4" s="631" t="s">
        <v>1728</v>
      </c>
    </row>
    <row r="5" spans="10:17" ht="15">
      <c r="J5" s="626"/>
      <c r="Q5" s="631" t="s">
        <v>1729</v>
      </c>
    </row>
    <row r="6" spans="10:17" ht="15">
      <c r="J6" s="626"/>
      <c r="Q6" s="631" t="s">
        <v>1730</v>
      </c>
    </row>
    <row r="7" ht="15">
      <c r="J7" s="626"/>
    </row>
    <row r="8" spans="1:20" ht="23.25" customHeight="1">
      <c r="A8" s="2613" t="s">
        <v>597</v>
      </c>
      <c r="B8" s="2613"/>
      <c r="C8" s="2613"/>
      <c r="D8" s="2613"/>
      <c r="E8" s="2613"/>
      <c r="F8" s="2613"/>
      <c r="G8" s="2613"/>
      <c r="H8" s="2613"/>
      <c r="I8" s="2613"/>
      <c r="J8" s="2613"/>
      <c r="K8" s="2613"/>
      <c r="L8" s="2613"/>
      <c r="M8" s="2613"/>
      <c r="N8" s="2613"/>
      <c r="O8" s="2613"/>
      <c r="P8" s="2613"/>
      <c r="Q8" s="107"/>
      <c r="R8" s="107"/>
      <c r="S8" s="107"/>
      <c r="T8" s="107"/>
    </row>
    <row r="9" spans="1:20" ht="19.5" customHeight="1">
      <c r="A9" s="2614" t="s">
        <v>163</v>
      </c>
      <c r="B9" s="2614"/>
      <c r="C9" s="2614"/>
      <c r="D9" s="2614"/>
      <c r="E9" s="2614"/>
      <c r="F9" s="2614"/>
      <c r="G9" s="2614"/>
      <c r="H9" s="2614"/>
      <c r="I9" s="2614"/>
      <c r="J9" s="2614"/>
      <c r="K9" s="2614"/>
      <c r="L9" s="2614"/>
      <c r="M9" s="2614"/>
      <c r="N9" s="2614"/>
      <c r="O9" s="2614"/>
      <c r="P9" s="2614"/>
      <c r="Q9" s="107"/>
      <c r="R9" s="107"/>
      <c r="S9" s="107"/>
      <c r="T9" s="107"/>
    </row>
    <row r="10" spans="1:20" ht="24" customHeight="1">
      <c r="A10" s="2614" t="s">
        <v>598</v>
      </c>
      <c r="B10" s="2614"/>
      <c r="C10" s="2614"/>
      <c r="D10" s="2614"/>
      <c r="E10" s="2614"/>
      <c r="F10" s="2614"/>
      <c r="G10" s="2614"/>
      <c r="H10" s="2614"/>
      <c r="I10" s="2614"/>
      <c r="J10" s="2614"/>
      <c r="K10" s="2614"/>
      <c r="L10" s="2614"/>
      <c r="M10" s="2614"/>
      <c r="N10" s="2614"/>
      <c r="O10" s="2614"/>
      <c r="P10" s="2614"/>
      <c r="Q10" s="107"/>
      <c r="R10" s="107"/>
      <c r="S10" s="107"/>
      <c r="T10" s="107"/>
    </row>
    <row r="11" spans="1:17" ht="23.25" customHeight="1">
      <c r="A11" s="2288" t="s">
        <v>0</v>
      </c>
      <c r="B11" s="2291" t="s">
        <v>1</v>
      </c>
      <c r="C11" s="2291" t="s">
        <v>2</v>
      </c>
      <c r="D11" s="2291" t="s">
        <v>2</v>
      </c>
      <c r="E11" s="2247" t="s">
        <v>3</v>
      </c>
      <c r="F11" s="2288" t="s">
        <v>4</v>
      </c>
      <c r="G11" s="2288" t="s">
        <v>5</v>
      </c>
      <c r="H11" s="2620" t="s">
        <v>311</v>
      </c>
      <c r="I11" s="2620"/>
      <c r="J11" s="2620"/>
      <c r="K11" s="2620"/>
      <c r="L11" s="2297" t="s">
        <v>6</v>
      </c>
      <c r="M11" s="2297"/>
      <c r="N11" s="2297"/>
      <c r="O11" s="2297"/>
      <c r="P11" s="2287" t="s">
        <v>340</v>
      </c>
      <c r="Q11" s="2286" t="s">
        <v>7</v>
      </c>
    </row>
    <row r="12" spans="1:17" ht="35.25" customHeight="1">
      <c r="A12" s="2288"/>
      <c r="B12" s="2291"/>
      <c r="C12" s="2291"/>
      <c r="D12" s="2291"/>
      <c r="E12" s="2247"/>
      <c r="F12" s="2288"/>
      <c r="G12" s="2288"/>
      <c r="H12" s="2638" t="s">
        <v>1720</v>
      </c>
      <c r="I12" s="2638" t="s">
        <v>1723</v>
      </c>
      <c r="J12" s="2638" t="s">
        <v>591</v>
      </c>
      <c r="K12" s="2622" t="s">
        <v>164</v>
      </c>
      <c r="L12" s="2297" t="s">
        <v>377</v>
      </c>
      <c r="M12" s="2287" t="s">
        <v>356</v>
      </c>
      <c r="N12" s="2288" t="s">
        <v>9</v>
      </c>
      <c r="O12" s="2288" t="s">
        <v>10</v>
      </c>
      <c r="P12" s="2637"/>
      <c r="Q12" s="2286"/>
    </row>
    <row r="13" spans="1:17" ht="137.25" customHeight="1">
      <c r="A13" s="2289"/>
      <c r="B13" s="2292"/>
      <c r="C13" s="2292"/>
      <c r="D13" s="2292"/>
      <c r="E13" s="2166"/>
      <c r="F13" s="2289"/>
      <c r="G13" s="2289"/>
      <c r="H13" s="2639"/>
      <c r="I13" s="2639"/>
      <c r="J13" s="2639"/>
      <c r="K13" s="2623"/>
      <c r="L13" s="2299"/>
      <c r="M13" s="2637"/>
      <c r="N13" s="2289"/>
      <c r="O13" s="2289"/>
      <c r="P13" s="2637"/>
      <c r="Q13" s="2287"/>
    </row>
    <row r="14" spans="1:17" s="335" customFormat="1" ht="19.5" customHeight="1">
      <c r="A14" s="2627" t="s">
        <v>62</v>
      </c>
      <c r="B14" s="2628"/>
      <c r="C14" s="2628"/>
      <c r="D14" s="2628"/>
      <c r="E14" s="2628"/>
      <c r="F14" s="2628"/>
      <c r="G14" s="2628"/>
      <c r="H14" s="2628"/>
      <c r="I14" s="2628"/>
      <c r="J14" s="2628"/>
      <c r="K14" s="2628"/>
      <c r="L14" s="2628"/>
      <c r="M14" s="2628"/>
      <c r="N14" s="2628"/>
      <c r="O14" s="2628"/>
      <c r="P14" s="2628"/>
      <c r="Q14" s="2629"/>
    </row>
    <row r="15" spans="1:17" s="335" customFormat="1" ht="21.75" customHeight="1">
      <c r="A15" s="2624" t="s">
        <v>532</v>
      </c>
      <c r="B15" s="2625"/>
      <c r="C15" s="2625"/>
      <c r="D15" s="2625"/>
      <c r="E15" s="2625"/>
      <c r="F15" s="2625"/>
      <c r="G15" s="2625"/>
      <c r="H15" s="2625"/>
      <c r="I15" s="2625"/>
      <c r="J15" s="2625"/>
      <c r="K15" s="2625"/>
      <c r="L15" s="2625"/>
      <c r="M15" s="2625"/>
      <c r="N15" s="2625"/>
      <c r="O15" s="2625"/>
      <c r="P15" s="2625"/>
      <c r="Q15" s="2626"/>
    </row>
    <row r="16" spans="1:17" ht="25.5" customHeight="1">
      <c r="A16" s="355" t="s">
        <v>11</v>
      </c>
      <c r="B16" s="2621" t="s">
        <v>586</v>
      </c>
      <c r="C16" s="2621"/>
      <c r="D16" s="2621"/>
      <c r="E16" s="2621"/>
      <c r="F16" s="2621"/>
      <c r="G16" s="2621"/>
      <c r="H16" s="2621"/>
      <c r="I16" s="2621"/>
      <c r="J16" s="2621"/>
      <c r="K16" s="2621"/>
      <c r="L16" s="2621"/>
      <c r="M16" s="2621"/>
      <c r="N16" s="2621"/>
      <c r="O16" s="2621"/>
      <c r="P16" s="2621"/>
      <c r="Q16" s="2621"/>
    </row>
    <row r="17" spans="1:17" ht="19.5" customHeight="1">
      <c r="A17" s="442" t="s">
        <v>11</v>
      </c>
      <c r="B17" s="602" t="s">
        <v>11</v>
      </c>
      <c r="C17" s="2615" t="s">
        <v>165</v>
      </c>
      <c r="D17" s="2616"/>
      <c r="E17" s="2616"/>
      <c r="F17" s="2616"/>
      <c r="G17" s="2616"/>
      <c r="H17" s="2616"/>
      <c r="I17" s="2616"/>
      <c r="J17" s="2616"/>
      <c r="K17" s="2616"/>
      <c r="L17" s="2616"/>
      <c r="M17" s="2616"/>
      <c r="N17" s="2616"/>
      <c r="O17" s="2616"/>
      <c r="P17" s="2616"/>
      <c r="Q17" s="2617"/>
    </row>
    <row r="18" spans="1:23" ht="30.75" customHeight="1">
      <c r="A18" s="2457" t="s">
        <v>11</v>
      </c>
      <c r="B18" s="2635" t="s">
        <v>11</v>
      </c>
      <c r="C18" s="2636" t="s">
        <v>11</v>
      </c>
      <c r="D18" s="2668"/>
      <c r="E18" s="2300" t="s">
        <v>735</v>
      </c>
      <c r="F18" s="2219" t="s">
        <v>1204</v>
      </c>
      <c r="G18" s="609" t="s">
        <v>15</v>
      </c>
      <c r="H18" s="1263">
        <v>4376.1</v>
      </c>
      <c r="I18" s="610">
        <v>4647.9</v>
      </c>
      <c r="J18" s="374">
        <v>4582.3</v>
      </c>
      <c r="K18" s="354"/>
      <c r="L18" s="2664" t="s">
        <v>534</v>
      </c>
      <c r="M18" s="2665" t="s">
        <v>375</v>
      </c>
      <c r="N18" s="2665">
        <v>100</v>
      </c>
      <c r="O18" s="2666">
        <v>100</v>
      </c>
      <c r="P18" s="2667"/>
      <c r="Q18" s="2667"/>
      <c r="T18" s="108">
        <v>92.2</v>
      </c>
      <c r="U18" s="108">
        <v>145.6</v>
      </c>
      <c r="V18" s="108">
        <v>43.2</v>
      </c>
      <c r="W18" s="108">
        <v>4488.3</v>
      </c>
    </row>
    <row r="19" spans="1:17" ht="86.25" customHeight="1">
      <c r="A19" s="2634"/>
      <c r="B19" s="2635"/>
      <c r="C19" s="2636"/>
      <c r="D19" s="2668"/>
      <c r="E19" s="2300"/>
      <c r="F19" s="2219"/>
      <c r="G19" s="609" t="s">
        <v>318</v>
      </c>
      <c r="H19" s="611">
        <v>70</v>
      </c>
      <c r="I19" s="611">
        <v>216</v>
      </c>
      <c r="J19" s="374">
        <v>165.4</v>
      </c>
      <c r="K19" s="354"/>
      <c r="L19" s="2664"/>
      <c r="M19" s="2665"/>
      <c r="N19" s="2665"/>
      <c r="O19" s="2666"/>
      <c r="P19" s="2667"/>
      <c r="Q19" s="2667"/>
    </row>
    <row r="20" spans="1:17" ht="91.5" customHeight="1">
      <c r="A20" s="2634"/>
      <c r="B20" s="2635"/>
      <c r="C20" s="2636"/>
      <c r="D20" s="2668"/>
      <c r="E20" s="2300"/>
      <c r="F20" s="2219"/>
      <c r="G20" s="612" t="s">
        <v>166</v>
      </c>
      <c r="H20" s="611">
        <v>468</v>
      </c>
      <c r="I20" s="610">
        <v>463.5</v>
      </c>
      <c r="J20" s="374">
        <v>463.5</v>
      </c>
      <c r="K20" s="354"/>
      <c r="L20" s="450" t="s">
        <v>535</v>
      </c>
      <c r="M20" s="613" t="s">
        <v>375</v>
      </c>
      <c r="N20" s="613">
        <v>100</v>
      </c>
      <c r="O20" s="1468">
        <v>100</v>
      </c>
      <c r="P20" s="472"/>
      <c r="Q20" s="614"/>
    </row>
    <row r="21" spans="1:17" ht="33.75" customHeight="1">
      <c r="A21" s="2634"/>
      <c r="B21" s="2635"/>
      <c r="C21" s="2636"/>
      <c r="D21" s="2668"/>
      <c r="E21" s="2300"/>
      <c r="F21" s="2219"/>
      <c r="G21" s="451" t="s">
        <v>16</v>
      </c>
      <c r="H21" s="452">
        <f>SUM(H18:H20)</f>
        <v>4914.1</v>
      </c>
      <c r="I21" s="452">
        <f>SUM(I18:I20)</f>
        <v>5327.4</v>
      </c>
      <c r="J21" s="452">
        <f>SUM(J18:J20)</f>
        <v>5211.2</v>
      </c>
      <c r="K21" s="452">
        <f>SUM(K18:K19)</f>
        <v>0</v>
      </c>
      <c r="L21" s="2453"/>
      <c r="M21" s="2453"/>
      <c r="N21" s="2453"/>
      <c r="O21" s="2453"/>
      <c r="P21" s="2453"/>
      <c r="Q21" s="2453"/>
    </row>
    <row r="22" spans="1:17" ht="87.75" customHeight="1" hidden="1">
      <c r="A22" s="447"/>
      <c r="B22" s="444"/>
      <c r="C22" s="603"/>
      <c r="D22" s="592" t="s">
        <v>11</v>
      </c>
      <c r="E22" s="406" t="s">
        <v>167</v>
      </c>
      <c r="F22" s="406" t="s">
        <v>736</v>
      </c>
      <c r="G22" s="407" t="s">
        <v>15</v>
      </c>
      <c r="H22" s="604">
        <v>8.1</v>
      </c>
      <c r="I22" s="605">
        <v>7.6</v>
      </c>
      <c r="J22" s="578"/>
      <c r="K22" s="606"/>
      <c r="L22" s="589" t="s">
        <v>274</v>
      </c>
      <c r="M22" s="607" t="s">
        <v>357</v>
      </c>
      <c r="N22" s="608">
        <v>1</v>
      </c>
      <c r="O22" s="608"/>
      <c r="P22" s="461"/>
      <c r="Q22" s="462"/>
    </row>
    <row r="23" spans="1:17" ht="96.75" customHeight="1" hidden="1">
      <c r="A23" s="447"/>
      <c r="B23" s="448"/>
      <c r="C23" s="453"/>
      <c r="D23" s="454" t="s">
        <v>17</v>
      </c>
      <c r="E23" s="352" t="s">
        <v>168</v>
      </c>
      <c r="F23" s="352" t="s">
        <v>737</v>
      </c>
      <c r="G23" s="353" t="s">
        <v>15</v>
      </c>
      <c r="H23" s="455">
        <v>7.1</v>
      </c>
      <c r="I23" s="456">
        <v>7.9</v>
      </c>
      <c r="J23" s="383"/>
      <c r="K23" s="457"/>
      <c r="L23" s="458" t="s">
        <v>536</v>
      </c>
      <c r="M23" s="459" t="s">
        <v>357</v>
      </c>
      <c r="N23" s="460">
        <v>1</v>
      </c>
      <c r="O23" s="460"/>
      <c r="P23" s="463"/>
      <c r="Q23" s="464"/>
    </row>
    <row r="24" spans="1:17" ht="97.5" customHeight="1" hidden="1">
      <c r="A24" s="465"/>
      <c r="B24" s="466"/>
      <c r="C24" s="467"/>
      <c r="D24" s="468" t="s">
        <v>30</v>
      </c>
      <c r="E24" s="469" t="s">
        <v>169</v>
      </c>
      <c r="F24" s="500" t="s">
        <v>738</v>
      </c>
      <c r="G24" s="470" t="s">
        <v>15</v>
      </c>
      <c r="H24" s="471">
        <v>1980</v>
      </c>
      <c r="I24" s="471">
        <v>2310</v>
      </c>
      <c r="J24" s="471"/>
      <c r="K24" s="471"/>
      <c r="L24" s="434" t="s">
        <v>537</v>
      </c>
      <c r="M24" s="435"/>
      <c r="N24" s="472"/>
      <c r="O24" s="472"/>
      <c r="P24" s="472"/>
      <c r="Q24" s="435"/>
    </row>
    <row r="25" spans="1:17" ht="122.25" customHeight="1" hidden="1">
      <c r="A25" s="447"/>
      <c r="B25" s="448"/>
      <c r="C25" s="473"/>
      <c r="D25" s="474" t="s">
        <v>275</v>
      </c>
      <c r="E25" s="475" t="s">
        <v>170</v>
      </c>
      <c r="F25" s="709" t="s">
        <v>739</v>
      </c>
      <c r="G25" s="476" t="s">
        <v>15</v>
      </c>
      <c r="H25" s="374">
        <v>40</v>
      </c>
      <c r="I25" s="374">
        <v>60</v>
      </c>
      <c r="J25" s="383"/>
      <c r="K25" s="477"/>
      <c r="L25" s="478" t="s">
        <v>538</v>
      </c>
      <c r="M25" s="479" t="s">
        <v>358</v>
      </c>
      <c r="N25" s="480" t="s">
        <v>764</v>
      </c>
      <c r="O25" s="480"/>
      <c r="P25" s="481"/>
      <c r="Q25" s="464"/>
    </row>
    <row r="26" spans="1:17" ht="78" customHeight="1" hidden="1">
      <c r="A26" s="447"/>
      <c r="B26" s="448"/>
      <c r="C26" s="473"/>
      <c r="D26" s="474" t="s">
        <v>286</v>
      </c>
      <c r="E26" s="482" t="s">
        <v>171</v>
      </c>
      <c r="F26" s="710" t="s">
        <v>740</v>
      </c>
      <c r="G26" s="476" t="s">
        <v>15</v>
      </c>
      <c r="H26" s="374">
        <v>1370</v>
      </c>
      <c r="I26" s="374">
        <v>1540</v>
      </c>
      <c r="J26" s="383"/>
      <c r="K26" s="477"/>
      <c r="L26" s="483" t="s">
        <v>276</v>
      </c>
      <c r="M26" s="479" t="s">
        <v>359</v>
      </c>
      <c r="N26" s="484" t="s">
        <v>765</v>
      </c>
      <c r="O26" s="484"/>
      <c r="P26" s="485"/>
      <c r="Q26" s="486"/>
    </row>
    <row r="27" spans="1:17" ht="89.25" customHeight="1" hidden="1">
      <c r="A27" s="447"/>
      <c r="B27" s="448"/>
      <c r="C27" s="473"/>
      <c r="D27" s="356" t="s">
        <v>287</v>
      </c>
      <c r="E27" s="352" t="s">
        <v>172</v>
      </c>
      <c r="F27" s="352" t="s">
        <v>741</v>
      </c>
      <c r="G27" s="353" t="s">
        <v>15</v>
      </c>
      <c r="H27" s="445">
        <v>60</v>
      </c>
      <c r="I27" s="445">
        <v>28.3</v>
      </c>
      <c r="J27" s="487"/>
      <c r="K27" s="488"/>
      <c r="L27" s="483" t="s">
        <v>539</v>
      </c>
      <c r="M27" s="489" t="s">
        <v>360</v>
      </c>
      <c r="N27" s="490" t="s">
        <v>766</v>
      </c>
      <c r="O27" s="491"/>
      <c r="P27" s="377"/>
      <c r="Q27" s="366"/>
    </row>
    <row r="28" spans="1:17" ht="141" customHeight="1" hidden="1">
      <c r="A28" s="447"/>
      <c r="B28" s="448"/>
      <c r="C28" s="473"/>
      <c r="D28" s="356" t="s">
        <v>288</v>
      </c>
      <c r="E28" s="352" t="s">
        <v>173</v>
      </c>
      <c r="F28" s="352" t="s">
        <v>740</v>
      </c>
      <c r="G28" s="353" t="s">
        <v>15</v>
      </c>
      <c r="H28" s="354">
        <v>220</v>
      </c>
      <c r="I28" s="354">
        <v>280</v>
      </c>
      <c r="J28" s="487"/>
      <c r="K28" s="488"/>
      <c r="L28" s="478" t="s">
        <v>540</v>
      </c>
      <c r="M28" s="479" t="s">
        <v>359</v>
      </c>
      <c r="N28" s="480" t="s">
        <v>767</v>
      </c>
      <c r="O28" s="492"/>
      <c r="P28" s="117"/>
      <c r="Q28" s="486"/>
    </row>
    <row r="29" spans="1:17" ht="84" customHeight="1" hidden="1">
      <c r="A29" s="447"/>
      <c r="B29" s="448"/>
      <c r="C29" s="473"/>
      <c r="D29" s="356" t="s">
        <v>289</v>
      </c>
      <c r="E29" s="352" t="s">
        <v>174</v>
      </c>
      <c r="F29" s="352" t="s">
        <v>742</v>
      </c>
      <c r="G29" s="353" t="s">
        <v>15</v>
      </c>
      <c r="H29" s="445">
        <v>40</v>
      </c>
      <c r="I29" s="445">
        <v>40</v>
      </c>
      <c r="J29" s="383"/>
      <c r="K29" s="488"/>
      <c r="L29" s="493" t="s">
        <v>541</v>
      </c>
      <c r="M29" s="479" t="s">
        <v>542</v>
      </c>
      <c r="N29" s="480" t="s">
        <v>768</v>
      </c>
      <c r="O29" s="494"/>
      <c r="P29" s="495"/>
      <c r="Q29" s="464"/>
    </row>
    <row r="30" spans="1:17" ht="60.75" customHeight="1" hidden="1">
      <c r="A30" s="447"/>
      <c r="B30" s="448"/>
      <c r="C30" s="473"/>
      <c r="D30" s="356" t="s">
        <v>290</v>
      </c>
      <c r="E30" s="352" t="s">
        <v>175</v>
      </c>
      <c r="F30" s="352" t="s">
        <v>741</v>
      </c>
      <c r="G30" s="353" t="s">
        <v>15</v>
      </c>
      <c r="H30" s="445">
        <v>100</v>
      </c>
      <c r="I30" s="445">
        <v>131.7</v>
      </c>
      <c r="J30" s="383"/>
      <c r="K30" s="488"/>
      <c r="L30" s="479" t="s">
        <v>543</v>
      </c>
      <c r="M30" s="479" t="s">
        <v>361</v>
      </c>
      <c r="N30" s="480" t="s">
        <v>769</v>
      </c>
      <c r="O30" s="496"/>
      <c r="P30" s="367"/>
      <c r="Q30" s="367"/>
    </row>
    <row r="31" spans="1:17" ht="60" customHeight="1" hidden="1">
      <c r="A31" s="447"/>
      <c r="B31" s="448"/>
      <c r="C31" s="473"/>
      <c r="D31" s="356" t="s">
        <v>291</v>
      </c>
      <c r="E31" s="352" t="s">
        <v>176</v>
      </c>
      <c r="F31" s="352" t="s">
        <v>743</v>
      </c>
      <c r="G31" s="353" t="s">
        <v>15</v>
      </c>
      <c r="H31" s="445">
        <v>150</v>
      </c>
      <c r="I31" s="445">
        <v>230</v>
      </c>
      <c r="J31" s="383"/>
      <c r="K31" s="488"/>
      <c r="L31" s="458" t="s">
        <v>770</v>
      </c>
      <c r="M31" s="475" t="s">
        <v>771</v>
      </c>
      <c r="N31" s="497" t="s">
        <v>772</v>
      </c>
      <c r="O31" s="498"/>
      <c r="P31" s="495"/>
      <c r="Q31" s="464"/>
    </row>
    <row r="32" spans="1:17" ht="52.5" customHeight="1" hidden="1">
      <c r="A32" s="447"/>
      <c r="B32" s="448"/>
      <c r="C32" s="473"/>
      <c r="D32" s="499" t="s">
        <v>19</v>
      </c>
      <c r="E32" s="500" t="s">
        <v>177</v>
      </c>
      <c r="F32" s="708" t="s">
        <v>273</v>
      </c>
      <c r="G32" s="501" t="s">
        <v>15</v>
      </c>
      <c r="H32" s="471">
        <v>1300</v>
      </c>
      <c r="I32" s="471">
        <v>1300</v>
      </c>
      <c r="J32" s="383"/>
      <c r="K32" s="471"/>
      <c r="L32" s="434"/>
      <c r="M32" s="502"/>
      <c r="N32" s="472"/>
      <c r="O32" s="472"/>
      <c r="P32" s="472"/>
      <c r="Q32" s="435"/>
    </row>
    <row r="33" spans="1:17" ht="91.5" customHeight="1" hidden="1">
      <c r="A33" s="447"/>
      <c r="B33" s="448"/>
      <c r="C33" s="473"/>
      <c r="D33" s="356" t="s">
        <v>292</v>
      </c>
      <c r="E33" s="352" t="s">
        <v>178</v>
      </c>
      <c r="F33" s="352" t="s">
        <v>744</v>
      </c>
      <c r="G33" s="353" t="s">
        <v>15</v>
      </c>
      <c r="H33" s="503">
        <v>740</v>
      </c>
      <c r="I33" s="503">
        <v>805</v>
      </c>
      <c r="J33" s="383"/>
      <c r="K33" s="488"/>
      <c r="L33" s="504" t="s">
        <v>773</v>
      </c>
      <c r="M33" s="505" t="s">
        <v>362</v>
      </c>
      <c r="N33" s="506" t="s">
        <v>774</v>
      </c>
      <c r="O33" s="506"/>
      <c r="P33" s="507"/>
      <c r="Q33" s="464"/>
    </row>
    <row r="34" spans="1:17" ht="81.75" customHeight="1" hidden="1">
      <c r="A34" s="447"/>
      <c r="B34" s="448"/>
      <c r="C34" s="473"/>
      <c r="D34" s="356" t="s">
        <v>293</v>
      </c>
      <c r="E34" s="352" t="s">
        <v>179</v>
      </c>
      <c r="F34" s="352" t="s">
        <v>744</v>
      </c>
      <c r="G34" s="353" t="s">
        <v>15</v>
      </c>
      <c r="H34" s="503">
        <v>560</v>
      </c>
      <c r="I34" s="503">
        <v>495</v>
      </c>
      <c r="J34" s="383"/>
      <c r="K34" s="488"/>
      <c r="L34" s="458" t="s">
        <v>544</v>
      </c>
      <c r="M34" s="508" t="s">
        <v>363</v>
      </c>
      <c r="N34" s="509">
        <v>5300</v>
      </c>
      <c r="O34" s="510"/>
      <c r="P34" s="493"/>
      <c r="Q34" s="464"/>
    </row>
    <row r="35" spans="1:17" ht="41.25" customHeight="1" hidden="1">
      <c r="A35" s="2455"/>
      <c r="B35" s="2458"/>
      <c r="C35" s="2669"/>
      <c r="D35" s="2669" t="s">
        <v>20</v>
      </c>
      <c r="E35" s="2671" t="s">
        <v>180</v>
      </c>
      <c r="F35" s="2657" t="s">
        <v>745</v>
      </c>
      <c r="G35" s="501" t="s">
        <v>15</v>
      </c>
      <c r="H35" s="511">
        <v>570</v>
      </c>
      <c r="I35" s="511">
        <v>495</v>
      </c>
      <c r="J35" s="471"/>
      <c r="K35" s="471"/>
      <c r="L35" s="2487"/>
      <c r="M35" s="2488"/>
      <c r="N35" s="2489"/>
      <c r="O35" s="2502"/>
      <c r="P35" s="2675"/>
      <c r="Q35" s="2168"/>
    </row>
    <row r="36" spans="1:17" ht="42.75" customHeight="1" hidden="1">
      <c r="A36" s="2457"/>
      <c r="B36" s="2460"/>
      <c r="C36" s="2670"/>
      <c r="D36" s="2670"/>
      <c r="E36" s="2672"/>
      <c r="F36" s="2658"/>
      <c r="G36" s="501" t="s">
        <v>318</v>
      </c>
      <c r="H36" s="511">
        <v>70</v>
      </c>
      <c r="I36" s="511">
        <v>130</v>
      </c>
      <c r="J36" s="471"/>
      <c r="K36" s="471"/>
      <c r="L36" s="2490"/>
      <c r="M36" s="2491"/>
      <c r="N36" s="2492"/>
      <c r="O36" s="2503"/>
      <c r="P36" s="2503"/>
      <c r="Q36" s="2169"/>
    </row>
    <row r="37" spans="1:17" ht="52.5" customHeight="1" hidden="1">
      <c r="A37" s="2455"/>
      <c r="B37" s="2458"/>
      <c r="C37" s="2510"/>
      <c r="D37" s="2510" t="s">
        <v>294</v>
      </c>
      <c r="E37" s="2166" t="s">
        <v>181</v>
      </c>
      <c r="F37" s="2166" t="s">
        <v>549</v>
      </c>
      <c r="G37" s="353" t="s">
        <v>15</v>
      </c>
      <c r="H37" s="503">
        <v>61.1</v>
      </c>
      <c r="I37" s="503">
        <v>71.8</v>
      </c>
      <c r="J37" s="383"/>
      <c r="K37" s="477"/>
      <c r="L37" s="504" t="s">
        <v>775</v>
      </c>
      <c r="M37" s="512" t="s">
        <v>364</v>
      </c>
      <c r="N37" s="722">
        <v>50</v>
      </c>
      <c r="O37" s="514"/>
      <c r="P37" s="495"/>
      <c r="Q37" s="486"/>
    </row>
    <row r="38" spans="1:17" ht="45" customHeight="1" hidden="1">
      <c r="A38" s="2457"/>
      <c r="B38" s="2460"/>
      <c r="C38" s="2511"/>
      <c r="D38" s="2511"/>
      <c r="E38" s="2167"/>
      <c r="F38" s="2167"/>
      <c r="G38" s="353" t="s">
        <v>318</v>
      </c>
      <c r="H38" s="503">
        <v>20</v>
      </c>
      <c r="I38" s="503">
        <v>0</v>
      </c>
      <c r="J38" s="383"/>
      <c r="K38" s="477"/>
      <c r="L38" s="711" t="s">
        <v>746</v>
      </c>
      <c r="M38" s="562" t="s">
        <v>357</v>
      </c>
      <c r="N38" s="726">
        <v>4</v>
      </c>
      <c r="O38" s="712"/>
      <c r="P38" s="713"/>
      <c r="Q38" s="486"/>
    </row>
    <row r="39" spans="1:17" ht="134.25" customHeight="1" hidden="1">
      <c r="A39" s="2455"/>
      <c r="B39" s="2458"/>
      <c r="C39" s="2510"/>
      <c r="D39" s="2510" t="s">
        <v>295</v>
      </c>
      <c r="E39" s="2166" t="s">
        <v>545</v>
      </c>
      <c r="F39" s="2166" t="s">
        <v>1205</v>
      </c>
      <c r="G39" s="353" t="s">
        <v>15</v>
      </c>
      <c r="H39" s="503">
        <v>50</v>
      </c>
      <c r="I39" s="503">
        <v>20</v>
      </c>
      <c r="J39" s="383"/>
      <c r="K39" s="457"/>
      <c r="L39" s="2504" t="s">
        <v>776</v>
      </c>
      <c r="M39" s="2493" t="s">
        <v>777</v>
      </c>
      <c r="N39" s="2495" t="s">
        <v>778</v>
      </c>
      <c r="O39" s="506"/>
      <c r="P39" s="515"/>
      <c r="Q39" s="516"/>
    </row>
    <row r="40" spans="1:17" ht="78" customHeight="1" hidden="1">
      <c r="A40" s="2457"/>
      <c r="B40" s="2460"/>
      <c r="C40" s="2511"/>
      <c r="D40" s="2511"/>
      <c r="E40" s="2167"/>
      <c r="F40" s="2167"/>
      <c r="G40" s="353" t="s">
        <v>533</v>
      </c>
      <c r="H40" s="517"/>
      <c r="I40" s="503"/>
      <c r="J40" s="383"/>
      <c r="K40" s="457"/>
      <c r="L40" s="2505"/>
      <c r="M40" s="2494"/>
      <c r="N40" s="2496"/>
      <c r="O40" s="506"/>
      <c r="P40" s="518"/>
      <c r="Q40" s="519"/>
    </row>
    <row r="41" spans="1:17" ht="75" customHeight="1" hidden="1">
      <c r="A41" s="447"/>
      <c r="B41" s="448"/>
      <c r="C41" s="356"/>
      <c r="D41" s="356" t="s">
        <v>296</v>
      </c>
      <c r="E41" s="352" t="s">
        <v>182</v>
      </c>
      <c r="F41" s="352" t="s">
        <v>748</v>
      </c>
      <c r="G41" s="353" t="s">
        <v>15</v>
      </c>
      <c r="H41" s="503"/>
      <c r="I41" s="503">
        <v>50</v>
      </c>
      <c r="J41" s="383"/>
      <c r="K41" s="457"/>
      <c r="L41" s="520" t="s">
        <v>546</v>
      </c>
      <c r="M41" s="459" t="s">
        <v>365</v>
      </c>
      <c r="N41" s="521" t="s">
        <v>779</v>
      </c>
      <c r="O41" s="521"/>
      <c r="P41" s="522"/>
      <c r="Q41" s="360"/>
    </row>
    <row r="42" spans="1:17" ht="59.25" customHeight="1" hidden="1">
      <c r="A42" s="442"/>
      <c r="B42" s="443"/>
      <c r="C42" s="523"/>
      <c r="D42" s="523" t="s">
        <v>297</v>
      </c>
      <c r="E42" s="352" t="s">
        <v>183</v>
      </c>
      <c r="F42" s="2166" t="s">
        <v>747</v>
      </c>
      <c r="G42" s="353" t="s">
        <v>15</v>
      </c>
      <c r="H42" s="503">
        <v>19.9</v>
      </c>
      <c r="I42" s="503">
        <v>22.4</v>
      </c>
      <c r="J42" s="383"/>
      <c r="K42" s="457"/>
      <c r="L42" s="520" t="s">
        <v>277</v>
      </c>
      <c r="M42" s="459" t="s">
        <v>365</v>
      </c>
      <c r="N42" s="521" t="s">
        <v>658</v>
      </c>
      <c r="O42" s="521"/>
      <c r="P42" s="481"/>
      <c r="Q42" s="435"/>
    </row>
    <row r="43" spans="1:17" ht="55.5" customHeight="1" hidden="1">
      <c r="A43" s="447"/>
      <c r="B43" s="448"/>
      <c r="C43" s="356"/>
      <c r="D43" s="356" t="s">
        <v>298</v>
      </c>
      <c r="E43" s="352" t="s">
        <v>184</v>
      </c>
      <c r="F43" s="2167"/>
      <c r="G43" s="353" t="s">
        <v>15</v>
      </c>
      <c r="H43" s="503">
        <v>3</v>
      </c>
      <c r="I43" s="445">
        <v>3.3</v>
      </c>
      <c r="J43" s="383"/>
      <c r="K43" s="457"/>
      <c r="L43" s="520" t="s">
        <v>547</v>
      </c>
      <c r="M43" s="459" t="s">
        <v>366</v>
      </c>
      <c r="N43" s="524">
        <v>2300</v>
      </c>
      <c r="O43" s="524"/>
      <c r="P43" s="525"/>
      <c r="Q43" s="526"/>
    </row>
    <row r="44" spans="1:17" ht="79.5" customHeight="1" hidden="1">
      <c r="A44" s="447"/>
      <c r="B44" s="448"/>
      <c r="C44" s="356"/>
      <c r="D44" s="356" t="s">
        <v>299</v>
      </c>
      <c r="E44" s="352" t="s">
        <v>185</v>
      </c>
      <c r="F44" s="352" t="s">
        <v>749</v>
      </c>
      <c r="G44" s="353" t="s">
        <v>15</v>
      </c>
      <c r="H44" s="503">
        <v>3</v>
      </c>
      <c r="I44" s="503">
        <v>1.4</v>
      </c>
      <c r="J44" s="383"/>
      <c r="K44" s="457"/>
      <c r="L44" s="527" t="s">
        <v>548</v>
      </c>
      <c r="M44" s="528" t="s">
        <v>357</v>
      </c>
      <c r="N44" s="529">
        <v>3</v>
      </c>
      <c r="O44" s="530"/>
      <c r="P44" s="531"/>
      <c r="Q44" s="435"/>
    </row>
    <row r="45" spans="1:17" ht="36" customHeight="1" hidden="1">
      <c r="A45" s="2455"/>
      <c r="B45" s="2458"/>
      <c r="C45" s="2510"/>
      <c r="D45" s="2510" t="s">
        <v>300</v>
      </c>
      <c r="E45" s="2166" t="s">
        <v>186</v>
      </c>
      <c r="F45" s="2166" t="s">
        <v>749</v>
      </c>
      <c r="G45" s="353" t="s">
        <v>15</v>
      </c>
      <c r="H45" s="1191"/>
      <c r="I45" s="503">
        <v>3</v>
      </c>
      <c r="J45" s="383"/>
      <c r="K45" s="457"/>
      <c r="L45" s="520" t="s">
        <v>550</v>
      </c>
      <c r="M45" s="459" t="s">
        <v>367</v>
      </c>
      <c r="N45" s="524">
        <v>2</v>
      </c>
      <c r="O45" s="530"/>
      <c r="P45" s="481"/>
      <c r="Q45" s="435"/>
    </row>
    <row r="46" spans="1:17" ht="33" customHeight="1" hidden="1">
      <c r="A46" s="2457"/>
      <c r="B46" s="2460"/>
      <c r="C46" s="2511"/>
      <c r="D46" s="2511"/>
      <c r="E46" s="2167"/>
      <c r="F46" s="2167"/>
      <c r="G46" s="353" t="s">
        <v>318</v>
      </c>
      <c r="H46" s="503"/>
      <c r="I46" s="503">
        <v>60</v>
      </c>
      <c r="J46" s="383"/>
      <c r="K46" s="457"/>
      <c r="L46" s="520"/>
      <c r="M46" s="459"/>
      <c r="N46" s="524"/>
      <c r="O46" s="1190"/>
      <c r="P46" s="481"/>
      <c r="Q46" s="435"/>
    </row>
    <row r="47" spans="1:17" ht="75.75" customHeight="1" hidden="1">
      <c r="A47" s="447"/>
      <c r="B47" s="448"/>
      <c r="C47" s="356"/>
      <c r="D47" s="356" t="s">
        <v>301</v>
      </c>
      <c r="E47" s="352" t="s">
        <v>303</v>
      </c>
      <c r="F47" s="352" t="s">
        <v>750</v>
      </c>
      <c r="G47" s="353" t="s">
        <v>15</v>
      </c>
      <c r="H47" s="503">
        <v>150</v>
      </c>
      <c r="I47" s="503">
        <v>150</v>
      </c>
      <c r="J47" s="374"/>
      <c r="K47" s="477"/>
      <c r="L47" s="527" t="s">
        <v>278</v>
      </c>
      <c r="M47" s="528" t="s">
        <v>368</v>
      </c>
      <c r="N47" s="532">
        <v>0.1</v>
      </c>
      <c r="O47" s="532"/>
      <c r="P47" s="495"/>
      <c r="Q47" s="526"/>
    </row>
    <row r="48" spans="1:17" ht="54.75" customHeight="1" hidden="1">
      <c r="A48" s="447"/>
      <c r="B48" s="448"/>
      <c r="C48" s="356"/>
      <c r="D48" s="356" t="s">
        <v>302</v>
      </c>
      <c r="E48" s="352" t="s">
        <v>187</v>
      </c>
      <c r="F48" s="352" t="s">
        <v>748</v>
      </c>
      <c r="G48" s="353" t="s">
        <v>15</v>
      </c>
      <c r="H48" s="503">
        <v>20</v>
      </c>
      <c r="I48" s="445">
        <v>20</v>
      </c>
      <c r="J48" s="374"/>
      <c r="K48" s="477"/>
      <c r="L48" s="527" t="s">
        <v>551</v>
      </c>
      <c r="M48" s="528" t="s">
        <v>369</v>
      </c>
      <c r="N48" s="727" t="s">
        <v>780</v>
      </c>
      <c r="O48" s="513"/>
      <c r="P48" s="495"/>
      <c r="Q48" s="435"/>
    </row>
    <row r="49" spans="1:17" ht="75" customHeight="1" hidden="1">
      <c r="A49" s="447"/>
      <c r="B49" s="448"/>
      <c r="C49" s="356"/>
      <c r="D49" s="356" t="s">
        <v>188</v>
      </c>
      <c r="E49" s="352" t="s">
        <v>279</v>
      </c>
      <c r="F49" s="352" t="s">
        <v>751</v>
      </c>
      <c r="G49" s="353" t="s">
        <v>15</v>
      </c>
      <c r="H49" s="503">
        <v>10</v>
      </c>
      <c r="I49" s="503">
        <v>10</v>
      </c>
      <c r="J49" s="374"/>
      <c r="K49" s="477"/>
      <c r="L49" s="458" t="s">
        <v>280</v>
      </c>
      <c r="M49" s="528" t="s">
        <v>365</v>
      </c>
      <c r="N49" s="532">
        <v>100</v>
      </c>
      <c r="O49" s="532"/>
      <c r="P49" s="495"/>
      <c r="Q49" s="533"/>
    </row>
    <row r="50" spans="1:17" ht="62.25" customHeight="1" hidden="1">
      <c r="A50" s="2455"/>
      <c r="B50" s="2458"/>
      <c r="C50" s="2510"/>
      <c r="D50" s="2510" t="s">
        <v>189</v>
      </c>
      <c r="E50" s="2265" t="s">
        <v>190</v>
      </c>
      <c r="F50" s="2166" t="s">
        <v>752</v>
      </c>
      <c r="G50" s="353" t="s">
        <v>15</v>
      </c>
      <c r="H50" s="534">
        <v>100</v>
      </c>
      <c r="I50" s="534">
        <v>75.6</v>
      </c>
      <c r="J50" s="534"/>
      <c r="K50" s="535"/>
      <c r="L50" s="2673" t="s">
        <v>552</v>
      </c>
      <c r="M50" s="2707" t="s">
        <v>357</v>
      </c>
      <c r="N50" s="2678">
        <v>2</v>
      </c>
      <c r="O50" s="2715"/>
      <c r="P50" s="2695"/>
      <c r="Q50" s="2711"/>
    </row>
    <row r="51" spans="1:17" ht="55.5" customHeight="1" hidden="1">
      <c r="A51" s="2457"/>
      <c r="B51" s="2460"/>
      <c r="C51" s="2511"/>
      <c r="D51" s="2511"/>
      <c r="E51" s="2266"/>
      <c r="F51" s="2167"/>
      <c r="G51" s="1192" t="s">
        <v>318</v>
      </c>
      <c r="H51" s="716"/>
      <c r="I51" s="716">
        <v>20</v>
      </c>
      <c r="J51" s="716"/>
      <c r="K51" s="535"/>
      <c r="L51" s="2674"/>
      <c r="M51" s="2708"/>
      <c r="N51" s="2679"/>
      <c r="O51" s="2716"/>
      <c r="P51" s="2696"/>
      <c r="Q51" s="2712"/>
    </row>
    <row r="52" spans="1:17" ht="46.5" customHeight="1" hidden="1">
      <c r="A52" s="2455"/>
      <c r="B52" s="2458"/>
      <c r="C52" s="2510"/>
      <c r="D52" s="2510" t="s">
        <v>553</v>
      </c>
      <c r="E52" s="2656" t="s">
        <v>554</v>
      </c>
      <c r="F52" s="2663" t="s">
        <v>753</v>
      </c>
      <c r="G52" s="719" t="s">
        <v>15</v>
      </c>
      <c r="H52" s="716">
        <v>100</v>
      </c>
      <c r="I52" s="716">
        <v>67.5</v>
      </c>
      <c r="J52" s="716"/>
      <c r="K52" s="535"/>
      <c r="L52" s="536" t="s">
        <v>555</v>
      </c>
      <c r="M52" s="729" t="s">
        <v>556</v>
      </c>
      <c r="N52" s="730" t="s">
        <v>781</v>
      </c>
      <c r="O52" s="537"/>
      <c r="P52" s="522"/>
      <c r="Q52" s="519"/>
    </row>
    <row r="53" spans="1:17" ht="44.25" customHeight="1" hidden="1">
      <c r="A53" s="2457"/>
      <c r="B53" s="2460"/>
      <c r="C53" s="2511"/>
      <c r="D53" s="2511"/>
      <c r="E53" s="2656"/>
      <c r="F53" s="2663"/>
      <c r="G53" s="720" t="s">
        <v>318</v>
      </c>
      <c r="H53" s="718">
        <v>50</v>
      </c>
      <c r="I53" s="718">
        <v>50</v>
      </c>
      <c r="J53" s="718"/>
      <c r="K53" s="714"/>
      <c r="L53" s="728" t="s">
        <v>782</v>
      </c>
      <c r="M53" s="732" t="s">
        <v>357</v>
      </c>
      <c r="N53" s="731">
        <v>2</v>
      </c>
      <c r="O53" s="715"/>
      <c r="P53" s="522"/>
      <c r="Q53" s="519"/>
    </row>
    <row r="54" spans="1:17" ht="34.5" customHeight="1" hidden="1">
      <c r="A54" s="2455"/>
      <c r="B54" s="2458"/>
      <c r="C54" s="2660"/>
      <c r="D54" s="2510" t="s">
        <v>117</v>
      </c>
      <c r="E54" s="2640" t="s">
        <v>281</v>
      </c>
      <c r="F54" s="2640" t="s">
        <v>314</v>
      </c>
      <c r="G54" s="679" t="s">
        <v>15</v>
      </c>
      <c r="H54" s="717">
        <v>510.9</v>
      </c>
      <c r="I54" s="717">
        <v>524.9</v>
      </c>
      <c r="J54" s="578"/>
      <c r="K54" s="477"/>
      <c r="L54" s="2713" t="s">
        <v>557</v>
      </c>
      <c r="M54" s="2512"/>
      <c r="N54" s="2512"/>
      <c r="O54" s="2512"/>
      <c r="P54" s="2512"/>
      <c r="Q54" s="2168"/>
    </row>
    <row r="55" spans="1:17" ht="43.5" customHeight="1" hidden="1">
      <c r="A55" s="2456"/>
      <c r="B55" s="2459"/>
      <c r="C55" s="2661"/>
      <c r="D55" s="2631"/>
      <c r="E55" s="2640"/>
      <c r="F55" s="2640"/>
      <c r="G55" s="679" t="s">
        <v>318</v>
      </c>
      <c r="H55" s="717"/>
      <c r="I55" s="717">
        <v>86</v>
      </c>
      <c r="J55" s="578"/>
      <c r="K55" s="477"/>
      <c r="L55" s="2714"/>
      <c r="M55" s="2513"/>
      <c r="N55" s="2513"/>
      <c r="O55" s="2513"/>
      <c r="P55" s="2513"/>
      <c r="Q55" s="2169"/>
    </row>
    <row r="56" spans="1:17" ht="81.75" customHeight="1" hidden="1">
      <c r="A56" s="2457"/>
      <c r="B56" s="2460"/>
      <c r="C56" s="2662"/>
      <c r="D56" s="2511"/>
      <c r="E56" s="2641"/>
      <c r="F56" s="2641"/>
      <c r="G56" s="540" t="s">
        <v>754</v>
      </c>
      <c r="H56" s="538">
        <v>468</v>
      </c>
      <c r="I56" s="538">
        <v>463.5</v>
      </c>
      <c r="J56" s="477"/>
      <c r="K56" s="477"/>
      <c r="L56" s="539" t="s">
        <v>558</v>
      </c>
      <c r="M56" s="495"/>
      <c r="N56" s="495"/>
      <c r="O56" s="495"/>
      <c r="P56" s="495"/>
      <c r="Q56" s="360"/>
    </row>
    <row r="57" spans="1:17" ht="96" customHeight="1" hidden="1">
      <c r="A57" s="447"/>
      <c r="B57" s="448"/>
      <c r="C57" s="2518"/>
      <c r="D57" s="2518" t="s">
        <v>304</v>
      </c>
      <c r="E57" s="2709" t="s">
        <v>282</v>
      </c>
      <c r="F57" s="2166" t="s">
        <v>755</v>
      </c>
      <c r="G57" s="353" t="s">
        <v>15</v>
      </c>
      <c r="H57" s="115">
        <v>492</v>
      </c>
      <c r="I57" s="503">
        <v>509.9</v>
      </c>
      <c r="J57" s="374"/>
      <c r="K57" s="477"/>
      <c r="L57" s="2738" t="s">
        <v>305</v>
      </c>
      <c r="M57" s="2680" t="s">
        <v>370</v>
      </c>
      <c r="N57" s="2497">
        <v>20300</v>
      </c>
      <c r="O57" s="2734"/>
      <c r="P57" s="2512"/>
      <c r="Q57" s="2512"/>
    </row>
    <row r="58" spans="1:17" ht="31.5" customHeight="1" hidden="1">
      <c r="A58" s="465"/>
      <c r="B58" s="466"/>
      <c r="C58" s="2519"/>
      <c r="D58" s="2519"/>
      <c r="E58" s="2710"/>
      <c r="F58" s="2167"/>
      <c r="G58" s="353" t="s">
        <v>318</v>
      </c>
      <c r="H58" s="411"/>
      <c r="I58" s="1193">
        <v>79.6</v>
      </c>
      <c r="J58" s="374"/>
      <c r="K58" s="477"/>
      <c r="L58" s="2739"/>
      <c r="M58" s="2680"/>
      <c r="N58" s="2497"/>
      <c r="O58" s="2734"/>
      <c r="P58" s="2513"/>
      <c r="Q58" s="2513"/>
    </row>
    <row r="59" spans="1:17" ht="42.75" customHeight="1" hidden="1">
      <c r="A59" s="2455"/>
      <c r="B59" s="2458"/>
      <c r="C59" s="2518"/>
      <c r="D59" s="2518" t="s">
        <v>306</v>
      </c>
      <c r="E59" s="2520" t="s">
        <v>283</v>
      </c>
      <c r="F59" s="2166" t="s">
        <v>756</v>
      </c>
      <c r="G59" s="353" t="s">
        <v>754</v>
      </c>
      <c r="H59" s="886">
        <v>210</v>
      </c>
      <c r="I59" s="503">
        <v>250</v>
      </c>
      <c r="J59" s="374"/>
      <c r="K59" s="477"/>
      <c r="L59" s="2618" t="s">
        <v>559</v>
      </c>
      <c r="M59" s="2742" t="s">
        <v>371</v>
      </c>
      <c r="N59" s="2632" t="s">
        <v>783</v>
      </c>
      <c r="O59" s="2500"/>
      <c r="P59" s="2512"/>
      <c r="Q59" s="2514"/>
    </row>
    <row r="60" spans="1:17" ht="45" customHeight="1" hidden="1">
      <c r="A60" s="2457"/>
      <c r="B60" s="2460"/>
      <c r="C60" s="2519"/>
      <c r="D60" s="2519"/>
      <c r="E60" s="2521"/>
      <c r="F60" s="2167"/>
      <c r="G60" s="353" t="s">
        <v>15</v>
      </c>
      <c r="H60" s="503">
        <v>3.9</v>
      </c>
      <c r="I60" s="503">
        <v>6.4</v>
      </c>
      <c r="J60" s="374"/>
      <c r="K60" s="477"/>
      <c r="L60" s="2619"/>
      <c r="M60" s="2743"/>
      <c r="N60" s="2633"/>
      <c r="O60" s="2501"/>
      <c r="P60" s="2513"/>
      <c r="Q60" s="2515"/>
    </row>
    <row r="61" spans="1:17" ht="81" customHeight="1" hidden="1">
      <c r="A61" s="447"/>
      <c r="B61" s="448"/>
      <c r="C61" s="449"/>
      <c r="D61" s="449" t="s">
        <v>307</v>
      </c>
      <c r="E61" s="541" t="s">
        <v>191</v>
      </c>
      <c r="F61" s="352" t="s">
        <v>758</v>
      </c>
      <c r="G61" s="353" t="s">
        <v>754</v>
      </c>
      <c r="H61" s="534">
        <v>113</v>
      </c>
      <c r="I61" s="534">
        <v>93</v>
      </c>
      <c r="J61" s="354"/>
      <c r="K61" s="488"/>
      <c r="L61" s="543" t="s">
        <v>561</v>
      </c>
      <c r="M61" s="544" t="s">
        <v>372</v>
      </c>
      <c r="N61" s="733" t="s">
        <v>784</v>
      </c>
      <c r="O61" s="545"/>
      <c r="P61" s="546"/>
      <c r="Q61" s="486"/>
    </row>
    <row r="62" spans="1:17" ht="57" customHeight="1" hidden="1">
      <c r="A62" s="447"/>
      <c r="B62" s="448"/>
      <c r="C62" s="449"/>
      <c r="D62" s="548" t="s">
        <v>308</v>
      </c>
      <c r="E62" s="541" t="s">
        <v>284</v>
      </c>
      <c r="F62" s="352" t="s">
        <v>757</v>
      </c>
      <c r="G62" s="353" t="s">
        <v>754</v>
      </c>
      <c r="H62" s="503">
        <v>80</v>
      </c>
      <c r="I62" s="503">
        <v>72.1</v>
      </c>
      <c r="J62" s="374"/>
      <c r="K62" s="477"/>
      <c r="L62" s="458" t="s">
        <v>785</v>
      </c>
      <c r="M62" s="547" t="s">
        <v>373</v>
      </c>
      <c r="N62" s="513" t="s">
        <v>786</v>
      </c>
      <c r="O62" s="513"/>
      <c r="P62" s="522"/>
      <c r="Q62" s="522"/>
    </row>
    <row r="63" spans="1:17" ht="66" customHeight="1" hidden="1">
      <c r="A63" s="447"/>
      <c r="B63" s="448"/>
      <c r="C63" s="449"/>
      <c r="D63" s="548" t="s">
        <v>309</v>
      </c>
      <c r="E63" s="541" t="s">
        <v>192</v>
      </c>
      <c r="F63" s="352" t="s">
        <v>759</v>
      </c>
      <c r="G63" s="353" t="s">
        <v>754</v>
      </c>
      <c r="H63" s="503">
        <v>5</v>
      </c>
      <c r="I63" s="503"/>
      <c r="J63" s="374"/>
      <c r="K63" s="477"/>
      <c r="L63" s="458" t="s">
        <v>562</v>
      </c>
      <c r="M63" s="721" t="s">
        <v>374</v>
      </c>
      <c r="N63" s="722">
        <v>1</v>
      </c>
      <c r="O63" s="722"/>
      <c r="P63" s="656"/>
      <c r="Q63" s="657"/>
    </row>
    <row r="64" spans="1:17" ht="136.5" customHeight="1" hidden="1">
      <c r="A64" s="447"/>
      <c r="B64" s="2458"/>
      <c r="C64" s="2518"/>
      <c r="D64" s="2518" t="s">
        <v>310</v>
      </c>
      <c r="E64" s="2520" t="s">
        <v>285</v>
      </c>
      <c r="F64" s="2166" t="s">
        <v>760</v>
      </c>
      <c r="G64" s="672" t="s">
        <v>754</v>
      </c>
      <c r="H64" s="596">
        <v>60</v>
      </c>
      <c r="I64" s="596">
        <v>48.4</v>
      </c>
      <c r="J64" s="559"/>
      <c r="K64" s="477"/>
      <c r="L64" s="2516" t="s">
        <v>787</v>
      </c>
      <c r="M64" s="2497" t="s">
        <v>357</v>
      </c>
      <c r="N64" s="2498">
        <v>12</v>
      </c>
      <c r="O64" s="2499"/>
      <c r="P64" s="734"/>
      <c r="Q64" s="657"/>
    </row>
    <row r="65" spans="1:17" ht="95.25" customHeight="1" hidden="1">
      <c r="A65" s="465"/>
      <c r="B65" s="2460"/>
      <c r="C65" s="2519"/>
      <c r="D65" s="2519"/>
      <c r="E65" s="2521"/>
      <c r="F65" s="2167"/>
      <c r="G65" s="353" t="s">
        <v>15</v>
      </c>
      <c r="H65" s="725">
        <v>15</v>
      </c>
      <c r="I65" s="725">
        <v>15</v>
      </c>
      <c r="J65" s="374"/>
      <c r="K65" s="477"/>
      <c r="L65" s="2517"/>
      <c r="M65" s="2497"/>
      <c r="N65" s="2498"/>
      <c r="O65" s="2499"/>
      <c r="P65" s="735"/>
      <c r="Q65" s="723"/>
    </row>
    <row r="66" spans="1:17" ht="30" customHeight="1">
      <c r="A66" s="2548" t="s">
        <v>11</v>
      </c>
      <c r="B66" s="2551" t="s">
        <v>11</v>
      </c>
      <c r="C66" s="2554" t="s">
        <v>20</v>
      </c>
      <c r="D66" s="2557"/>
      <c r="E66" s="2558" t="s">
        <v>761</v>
      </c>
      <c r="F66" s="2247" t="s">
        <v>762</v>
      </c>
      <c r="G66" s="403" t="s">
        <v>15</v>
      </c>
      <c r="H66" s="374"/>
      <c r="I66" s="374">
        <v>310.8</v>
      </c>
      <c r="J66" s="374">
        <v>310.7</v>
      </c>
      <c r="K66" s="477"/>
      <c r="L66" s="2508" t="s">
        <v>563</v>
      </c>
      <c r="M66" s="2509" t="s">
        <v>372</v>
      </c>
      <c r="N66" s="2506" t="s">
        <v>763</v>
      </c>
      <c r="O66" s="2507" t="s">
        <v>763</v>
      </c>
      <c r="P66" s="2435"/>
      <c r="Q66" s="2435"/>
    </row>
    <row r="67" spans="1:17" ht="34.5" customHeight="1">
      <c r="A67" s="2549"/>
      <c r="B67" s="2552"/>
      <c r="C67" s="2555"/>
      <c r="D67" s="2557"/>
      <c r="E67" s="2558"/>
      <c r="F67" s="2247"/>
      <c r="G67" s="403" t="s">
        <v>318</v>
      </c>
      <c r="H67" s="374">
        <v>460</v>
      </c>
      <c r="I67" s="374">
        <v>189.2</v>
      </c>
      <c r="J67" s="374">
        <v>189.2</v>
      </c>
      <c r="K67" s="477"/>
      <c r="L67" s="2508"/>
      <c r="M67" s="2509"/>
      <c r="N67" s="2506"/>
      <c r="O67" s="2507"/>
      <c r="P67" s="2437"/>
      <c r="Q67" s="2437"/>
    </row>
    <row r="68" spans="1:17" ht="30" customHeight="1">
      <c r="A68" s="2550"/>
      <c r="B68" s="2553"/>
      <c r="C68" s="2556"/>
      <c r="D68" s="2557"/>
      <c r="E68" s="2558"/>
      <c r="F68" s="2247"/>
      <c r="G68" s="314" t="s">
        <v>24</v>
      </c>
      <c r="H68" s="585">
        <f>H66+H67</f>
        <v>460</v>
      </c>
      <c r="I68" s="585">
        <f>I66+I67</f>
        <v>500</v>
      </c>
      <c r="J68" s="585">
        <f>J66+J67</f>
        <v>499.9</v>
      </c>
      <c r="K68" s="550">
        <f>K66</f>
        <v>0</v>
      </c>
      <c r="L68" s="2532"/>
      <c r="M68" s="2533"/>
      <c r="N68" s="2533"/>
      <c r="O68" s="2533"/>
      <c r="P68" s="2533"/>
      <c r="Q68" s="2534"/>
    </row>
    <row r="69" spans="1:17" s="109" customFormat="1" ht="24" customHeight="1">
      <c r="A69" s="442" t="s">
        <v>11</v>
      </c>
      <c r="B69" s="443" t="s">
        <v>11</v>
      </c>
      <c r="C69" s="443"/>
      <c r="D69" s="2473" t="s">
        <v>25</v>
      </c>
      <c r="E69" s="2474"/>
      <c r="F69" s="2474"/>
      <c r="G69" s="2475"/>
      <c r="H69" s="551">
        <f>SUM(H21+H68)</f>
        <v>5374.1</v>
      </c>
      <c r="I69" s="551">
        <f>SUM(I21+I68)</f>
        <v>5827.4</v>
      </c>
      <c r="J69" s="551">
        <f>SUM(J21+J68)</f>
        <v>5711.099999999999</v>
      </c>
      <c r="K69" s="551">
        <f>SUM(K21+K66)</f>
        <v>0</v>
      </c>
      <c r="L69" s="2605"/>
      <c r="M69" s="2605"/>
      <c r="N69" s="2605"/>
      <c r="O69" s="2605"/>
      <c r="P69" s="2605"/>
      <c r="Q69" s="2605"/>
    </row>
    <row r="70" spans="1:17" s="109" customFormat="1" ht="25.5" customHeight="1">
      <c r="A70" s="442" t="s">
        <v>11</v>
      </c>
      <c r="B70" s="443" t="s">
        <v>17</v>
      </c>
      <c r="C70" s="443"/>
      <c r="D70" s="2659" t="s">
        <v>193</v>
      </c>
      <c r="E70" s="2659"/>
      <c r="F70" s="2659"/>
      <c r="G70" s="2659"/>
      <c r="H70" s="2659"/>
      <c r="I70" s="2659"/>
      <c r="J70" s="2659"/>
      <c r="K70" s="2659"/>
      <c r="L70" s="2630"/>
      <c r="M70" s="2630"/>
      <c r="N70" s="2630"/>
      <c r="O70" s="2630"/>
      <c r="P70" s="2630"/>
      <c r="Q70" s="2630"/>
    </row>
    <row r="71" spans="1:20" ht="135" customHeight="1">
      <c r="A71" s="2634" t="s">
        <v>11</v>
      </c>
      <c r="B71" s="2635" t="s">
        <v>17</v>
      </c>
      <c r="C71" s="2316" t="s">
        <v>17</v>
      </c>
      <c r="D71" s="2316"/>
      <c r="E71" s="2247" t="s">
        <v>788</v>
      </c>
      <c r="F71" s="2247" t="s">
        <v>789</v>
      </c>
      <c r="G71" s="403" t="s">
        <v>15</v>
      </c>
      <c r="H71" s="354">
        <v>100</v>
      </c>
      <c r="I71" s="552">
        <v>60</v>
      </c>
      <c r="J71" s="354">
        <v>59.7</v>
      </c>
      <c r="K71" s="488"/>
      <c r="L71" s="458" t="s">
        <v>790</v>
      </c>
      <c r="M71" s="658" t="s">
        <v>791</v>
      </c>
      <c r="N71" s="506" t="s">
        <v>792</v>
      </c>
      <c r="O71" s="1469" t="s">
        <v>1425</v>
      </c>
      <c r="P71" s="1630" t="s">
        <v>1426</v>
      </c>
      <c r="Q71" s="519"/>
      <c r="S71" s="108">
        <v>1756</v>
      </c>
      <c r="T71" s="108">
        <v>3200</v>
      </c>
    </row>
    <row r="72" spans="1:17" ht="30" customHeight="1">
      <c r="A72" s="2634"/>
      <c r="B72" s="2635"/>
      <c r="C72" s="2316"/>
      <c r="D72" s="2316"/>
      <c r="E72" s="2247"/>
      <c r="F72" s="2247"/>
      <c r="G72" s="314" t="s">
        <v>24</v>
      </c>
      <c r="H72" s="585">
        <f>H71</f>
        <v>100</v>
      </c>
      <c r="I72" s="585">
        <f>I71</f>
        <v>60</v>
      </c>
      <c r="J72" s="585">
        <f>J71</f>
        <v>59.7</v>
      </c>
      <c r="K72" s="550">
        <f>K71</f>
        <v>0</v>
      </c>
      <c r="L72" s="2535"/>
      <c r="M72" s="2536"/>
      <c r="N72" s="2536"/>
      <c r="O72" s="2536"/>
      <c r="P72" s="2536"/>
      <c r="Q72" s="2537"/>
    </row>
    <row r="73" spans="1:17" ht="43.5" customHeight="1">
      <c r="A73" s="2634" t="s">
        <v>11</v>
      </c>
      <c r="B73" s="2635" t="s">
        <v>17</v>
      </c>
      <c r="C73" s="2316" t="s">
        <v>30</v>
      </c>
      <c r="D73" s="2316"/>
      <c r="E73" s="2247" t="s">
        <v>793</v>
      </c>
      <c r="F73" s="2247" t="s">
        <v>789</v>
      </c>
      <c r="G73" s="403" t="s">
        <v>28</v>
      </c>
      <c r="H73" s="553">
        <v>20</v>
      </c>
      <c r="I73" s="554">
        <v>20</v>
      </c>
      <c r="J73" s="374">
        <v>0</v>
      </c>
      <c r="K73" s="477"/>
      <c r="L73" s="2729" t="s">
        <v>564</v>
      </c>
      <c r="M73" s="2740" t="s">
        <v>375</v>
      </c>
      <c r="N73" s="2543" t="s">
        <v>660</v>
      </c>
      <c r="O73" s="2545" t="s">
        <v>660</v>
      </c>
      <c r="P73" s="2676" t="s">
        <v>1427</v>
      </c>
      <c r="Q73" s="2579"/>
    </row>
    <row r="74" spans="1:17" ht="36.75" customHeight="1">
      <c r="A74" s="2634"/>
      <c r="B74" s="2635"/>
      <c r="C74" s="2316"/>
      <c r="D74" s="2316"/>
      <c r="E74" s="2247"/>
      <c r="F74" s="2247"/>
      <c r="G74" s="403" t="s">
        <v>318</v>
      </c>
      <c r="H74" s="555">
        <v>30.5</v>
      </c>
      <c r="I74" s="554">
        <v>30.5</v>
      </c>
      <c r="J74" s="374">
        <v>0.5</v>
      </c>
      <c r="K74" s="477"/>
      <c r="L74" s="2730"/>
      <c r="M74" s="2741"/>
      <c r="N74" s="2544"/>
      <c r="O74" s="2546"/>
      <c r="P74" s="2677"/>
      <c r="Q74" s="2581"/>
    </row>
    <row r="75" spans="1:17" ht="24" customHeight="1">
      <c r="A75" s="2634"/>
      <c r="B75" s="2635"/>
      <c r="C75" s="2316"/>
      <c r="D75" s="2316"/>
      <c r="E75" s="2247"/>
      <c r="F75" s="2247"/>
      <c r="G75" s="314" t="s">
        <v>24</v>
      </c>
      <c r="H75" s="585">
        <f>H73+H74</f>
        <v>50.5</v>
      </c>
      <c r="I75" s="585">
        <f>I73+I74</f>
        <v>50.5</v>
      </c>
      <c r="J75" s="585">
        <f>J73+J74</f>
        <v>0.5</v>
      </c>
      <c r="K75" s="550">
        <f>K73+K74</f>
        <v>0</v>
      </c>
      <c r="L75" s="2535"/>
      <c r="M75" s="2536"/>
      <c r="N75" s="2536"/>
      <c r="O75" s="2536"/>
      <c r="P75" s="2536"/>
      <c r="Q75" s="2537"/>
    </row>
    <row r="76" spans="1:17" ht="22.5" customHeight="1">
      <c r="A76" s="2634" t="s">
        <v>11</v>
      </c>
      <c r="B76" s="2635" t="s">
        <v>17</v>
      </c>
      <c r="C76" s="2316" t="s">
        <v>19</v>
      </c>
      <c r="D76" s="2316"/>
      <c r="E76" s="2247" t="s">
        <v>794</v>
      </c>
      <c r="F76" s="2247" t="s">
        <v>667</v>
      </c>
      <c r="G76" s="736" t="s">
        <v>318</v>
      </c>
      <c r="H76" s="553">
        <v>1627.3</v>
      </c>
      <c r="I76" s="553">
        <v>278.3</v>
      </c>
      <c r="J76" s="374">
        <v>278.3</v>
      </c>
      <c r="K76" s="477"/>
      <c r="L76" s="2588" t="s">
        <v>795</v>
      </c>
      <c r="M76" s="2593" t="s">
        <v>375</v>
      </c>
      <c r="N76" s="2582">
        <v>40</v>
      </c>
      <c r="O76" s="2585">
        <v>45</v>
      </c>
      <c r="P76" s="2468" t="s">
        <v>1428</v>
      </c>
      <c r="Q76" s="2579"/>
    </row>
    <row r="77" spans="1:17" ht="33.75" customHeight="1">
      <c r="A77" s="2634"/>
      <c r="B77" s="2635"/>
      <c r="C77" s="2316"/>
      <c r="D77" s="2316"/>
      <c r="E77" s="2247"/>
      <c r="F77" s="2247"/>
      <c r="G77" s="737" t="s">
        <v>533</v>
      </c>
      <c r="H77" s="553"/>
      <c r="I77" s="553">
        <v>1627</v>
      </c>
      <c r="J77" s="374">
        <v>1627</v>
      </c>
      <c r="K77" s="477"/>
      <c r="L77" s="2589"/>
      <c r="M77" s="2594"/>
      <c r="N77" s="2583"/>
      <c r="O77" s="2586"/>
      <c r="P77" s="2469"/>
      <c r="Q77" s="2580"/>
    </row>
    <row r="78" spans="1:17" ht="140.25" customHeight="1">
      <c r="A78" s="2634"/>
      <c r="B78" s="2635"/>
      <c r="C78" s="2316"/>
      <c r="D78" s="2316"/>
      <c r="E78" s="2247"/>
      <c r="F78" s="2247"/>
      <c r="G78" s="738" t="s">
        <v>560</v>
      </c>
      <c r="H78" s="553"/>
      <c r="I78" s="553"/>
      <c r="J78" s="374"/>
      <c r="K78" s="477"/>
      <c r="L78" s="2590"/>
      <c r="M78" s="2595"/>
      <c r="N78" s="2584"/>
      <c r="O78" s="2587"/>
      <c r="P78" s="2731"/>
      <c r="Q78" s="2581"/>
    </row>
    <row r="79" spans="1:17" ht="20.25" customHeight="1">
      <c r="A79" s="2634"/>
      <c r="B79" s="2635"/>
      <c r="C79" s="2316"/>
      <c r="D79" s="2316"/>
      <c r="E79" s="2247"/>
      <c r="F79" s="2247"/>
      <c r="G79" s="314" t="s">
        <v>24</v>
      </c>
      <c r="H79" s="585">
        <f>SUM(H76:H78)</f>
        <v>1627.3</v>
      </c>
      <c r="I79" s="585">
        <f>SUM(I76:I78)</f>
        <v>1905.3</v>
      </c>
      <c r="J79" s="585">
        <f>SUM(J76:J78)</f>
        <v>1905.3</v>
      </c>
      <c r="K79" s="550">
        <f>SUM(K76)</f>
        <v>0</v>
      </c>
      <c r="L79" s="2453"/>
      <c r="M79" s="2453"/>
      <c r="N79" s="2453"/>
      <c r="O79" s="2453"/>
      <c r="P79" s="2453"/>
      <c r="Q79" s="2453"/>
    </row>
    <row r="80" spans="1:17" s="109" customFormat="1" ht="20.25" customHeight="1">
      <c r="A80" s="556" t="s">
        <v>11</v>
      </c>
      <c r="B80" s="443" t="s">
        <v>17</v>
      </c>
      <c r="C80" s="2473" t="s">
        <v>25</v>
      </c>
      <c r="D80" s="2474"/>
      <c r="E80" s="2474"/>
      <c r="F80" s="2474"/>
      <c r="G80" s="2475"/>
      <c r="H80" s="551">
        <f>SUM(H72+H75+H79)</f>
        <v>1777.8</v>
      </c>
      <c r="I80" s="551">
        <f>SUM(I72+I75+I79)</f>
        <v>2015.8</v>
      </c>
      <c r="J80" s="551">
        <f>SUM(J72+J75+J79)</f>
        <v>1965.5</v>
      </c>
      <c r="K80" s="551">
        <f>SUM(K72+K75+K79)</f>
        <v>0</v>
      </c>
      <c r="L80" s="2454"/>
      <c r="M80" s="2454"/>
      <c r="N80" s="2454"/>
      <c r="O80" s="2454"/>
      <c r="P80" s="2454"/>
      <c r="Q80" s="2454"/>
    </row>
    <row r="81" spans="1:17" s="109" customFormat="1" ht="22.5" customHeight="1">
      <c r="A81" s="556" t="s">
        <v>11</v>
      </c>
      <c r="B81" s="443" t="s">
        <v>30</v>
      </c>
      <c r="C81" s="557"/>
      <c r="D81" s="2659" t="s">
        <v>194</v>
      </c>
      <c r="E81" s="2659"/>
      <c r="F81" s="2659"/>
      <c r="G81" s="2659"/>
      <c r="H81" s="2659"/>
      <c r="I81" s="2659"/>
      <c r="J81" s="2659"/>
      <c r="K81" s="2659"/>
      <c r="L81" s="2482"/>
      <c r="M81" s="2483"/>
      <c r="N81" s="2483"/>
      <c r="O81" s="2483"/>
      <c r="P81" s="2483"/>
      <c r="Q81" s="2484"/>
    </row>
    <row r="82" spans="1:17" ht="53.25" customHeight="1">
      <c r="A82" s="2634" t="s">
        <v>11</v>
      </c>
      <c r="B82" s="2635" t="s">
        <v>30</v>
      </c>
      <c r="C82" s="2316" t="s">
        <v>11</v>
      </c>
      <c r="D82" s="2561"/>
      <c r="E82" s="2330" t="s">
        <v>796</v>
      </c>
      <c r="F82" s="2330" t="s">
        <v>803</v>
      </c>
      <c r="G82" s="2717" t="s">
        <v>318</v>
      </c>
      <c r="H82" s="2720">
        <v>730</v>
      </c>
      <c r="I82" s="2723">
        <v>730</v>
      </c>
      <c r="J82" s="2726">
        <v>690.6</v>
      </c>
      <c r="K82" s="477"/>
      <c r="L82" s="2504" t="s">
        <v>797</v>
      </c>
      <c r="M82" s="2596" t="s">
        <v>357</v>
      </c>
      <c r="N82" s="2732" t="s">
        <v>798</v>
      </c>
      <c r="O82" s="2598"/>
      <c r="P82" s="2449" t="s">
        <v>1429</v>
      </c>
      <c r="Q82" s="2591"/>
    </row>
    <row r="83" spans="1:17" ht="36.75" customHeight="1">
      <c r="A83" s="2634"/>
      <c r="B83" s="2458"/>
      <c r="C83" s="2170"/>
      <c r="D83" s="2642"/>
      <c r="E83" s="2313"/>
      <c r="F83" s="2313"/>
      <c r="G83" s="2718"/>
      <c r="H83" s="2721"/>
      <c r="I83" s="2724"/>
      <c r="J83" s="2727"/>
      <c r="K83" s="558"/>
      <c r="L83" s="2505"/>
      <c r="M83" s="2597"/>
      <c r="N83" s="2733"/>
      <c r="O83" s="2598"/>
      <c r="P83" s="2449"/>
      <c r="Q83" s="2489"/>
    </row>
    <row r="84" spans="1:17" ht="41.25" customHeight="1">
      <c r="A84" s="2634"/>
      <c r="B84" s="2458"/>
      <c r="C84" s="2170"/>
      <c r="D84" s="2642"/>
      <c r="E84" s="2313"/>
      <c r="F84" s="2313"/>
      <c r="G84" s="2719"/>
      <c r="H84" s="2722"/>
      <c r="I84" s="2725"/>
      <c r="J84" s="2728"/>
      <c r="K84" s="558"/>
      <c r="L84" s="560" t="s">
        <v>799</v>
      </c>
      <c r="M84" s="561" t="s">
        <v>376</v>
      </c>
      <c r="N84" s="524">
        <v>1</v>
      </c>
      <c r="O84" s="1470"/>
      <c r="P84" s="2449"/>
      <c r="Q84" s="2592"/>
    </row>
    <row r="85" spans="1:17" ht="23.25" customHeight="1">
      <c r="A85" s="2634"/>
      <c r="B85" s="2458"/>
      <c r="C85" s="2170"/>
      <c r="D85" s="2642"/>
      <c r="E85" s="2313"/>
      <c r="F85" s="2313"/>
      <c r="G85" s="739" t="s">
        <v>24</v>
      </c>
      <c r="H85" s="740">
        <f>SUM(H82:H84)</f>
        <v>730</v>
      </c>
      <c r="I85" s="740">
        <f>SUM(I82:I84)</f>
        <v>730</v>
      </c>
      <c r="J85" s="740">
        <f>SUM(J82:J84)</f>
        <v>690.6</v>
      </c>
      <c r="K85" s="563">
        <f>SUM(K82)</f>
        <v>0</v>
      </c>
      <c r="L85" s="2453"/>
      <c r="M85" s="2453"/>
      <c r="N85" s="2453"/>
      <c r="O85" s="2453"/>
      <c r="P85" s="2453"/>
      <c r="Q85" s="2453"/>
    </row>
    <row r="86" spans="1:17" ht="58.5" customHeight="1">
      <c r="A86" s="2634" t="s">
        <v>11</v>
      </c>
      <c r="B86" s="2635" t="s">
        <v>30</v>
      </c>
      <c r="C86" s="2643" t="s">
        <v>17</v>
      </c>
      <c r="D86" s="2655"/>
      <c r="E86" s="2330" t="s">
        <v>800</v>
      </c>
      <c r="F86" s="2330" t="s">
        <v>804</v>
      </c>
      <c r="G86" s="741" t="s">
        <v>15</v>
      </c>
      <c r="H86" s="1262">
        <v>40</v>
      </c>
      <c r="I86" s="565">
        <v>26</v>
      </c>
      <c r="J86" s="374">
        <v>25.4</v>
      </c>
      <c r="K86" s="477"/>
      <c r="L86" s="2522" t="s">
        <v>801</v>
      </c>
      <c r="M86" s="2476" t="s">
        <v>376</v>
      </c>
      <c r="N86" s="2478">
        <v>3</v>
      </c>
      <c r="O86" s="2480">
        <v>4</v>
      </c>
      <c r="P86" s="2468" t="s">
        <v>1430</v>
      </c>
      <c r="Q86" s="2485"/>
    </row>
    <row r="87" spans="1:17" ht="57" customHeight="1">
      <c r="A87" s="2634"/>
      <c r="B87" s="2635"/>
      <c r="C87" s="2643"/>
      <c r="D87" s="2655"/>
      <c r="E87" s="2330"/>
      <c r="F87" s="2330"/>
      <c r="G87" s="741" t="s">
        <v>560</v>
      </c>
      <c r="H87" s="564">
        <v>100</v>
      </c>
      <c r="I87" s="565">
        <v>95.7</v>
      </c>
      <c r="J87" s="374">
        <v>95.7</v>
      </c>
      <c r="K87" s="477"/>
      <c r="L87" s="2524"/>
      <c r="M87" s="2477"/>
      <c r="N87" s="2479"/>
      <c r="O87" s="2481"/>
      <c r="P87" s="2731"/>
      <c r="Q87" s="2486"/>
    </row>
    <row r="88" spans="1:17" ht="31.5" customHeight="1">
      <c r="A88" s="2634"/>
      <c r="B88" s="2635"/>
      <c r="C88" s="2643"/>
      <c r="D88" s="2655"/>
      <c r="E88" s="2330"/>
      <c r="F88" s="2330"/>
      <c r="G88" s="549" t="s">
        <v>24</v>
      </c>
      <c r="H88" s="550">
        <f>H86+H87</f>
        <v>140</v>
      </c>
      <c r="I88" s="550">
        <f>I86+I87</f>
        <v>121.7</v>
      </c>
      <c r="J88" s="550">
        <f>J86+J87</f>
        <v>121.1</v>
      </c>
      <c r="K88" s="550">
        <f>K86</f>
        <v>0</v>
      </c>
      <c r="L88" s="2453"/>
      <c r="M88" s="2453"/>
      <c r="N88" s="2453"/>
      <c r="O88" s="2453"/>
      <c r="P88" s="2453"/>
      <c r="Q88" s="2453"/>
    </row>
    <row r="89" spans="1:17" s="109" customFormat="1" ht="22.5" customHeight="1">
      <c r="A89" s="442" t="s">
        <v>11</v>
      </c>
      <c r="B89" s="443" t="s">
        <v>30</v>
      </c>
      <c r="C89" s="2473" t="s">
        <v>25</v>
      </c>
      <c r="D89" s="2474"/>
      <c r="E89" s="2474"/>
      <c r="F89" s="2474"/>
      <c r="G89" s="2475"/>
      <c r="H89" s="551">
        <f>SUM(H85+H88)</f>
        <v>870</v>
      </c>
      <c r="I89" s="551">
        <f>SUM(I85+I88)</f>
        <v>851.7</v>
      </c>
      <c r="J89" s="551">
        <f>SUM(J85+J88)</f>
        <v>811.7</v>
      </c>
      <c r="K89" s="551">
        <f>SUM(K85+K88)</f>
        <v>0</v>
      </c>
      <c r="L89" s="2454"/>
      <c r="M89" s="2454"/>
      <c r="N89" s="2454"/>
      <c r="O89" s="2454"/>
      <c r="P89" s="2454"/>
      <c r="Q89" s="2454"/>
    </row>
    <row r="90" spans="1:37" s="335" customFormat="1" ht="18" customHeight="1">
      <c r="A90" s="566" t="s">
        <v>11</v>
      </c>
      <c r="B90" s="567" t="s">
        <v>19</v>
      </c>
      <c r="C90" s="2470" t="s">
        <v>566</v>
      </c>
      <c r="D90" s="2471"/>
      <c r="E90" s="2471"/>
      <c r="F90" s="2471"/>
      <c r="G90" s="2471"/>
      <c r="H90" s="2471"/>
      <c r="I90" s="2471"/>
      <c r="J90" s="2471"/>
      <c r="K90" s="2471"/>
      <c r="L90" s="2471"/>
      <c r="M90" s="2471"/>
      <c r="N90" s="2471"/>
      <c r="O90" s="2471"/>
      <c r="P90" s="2471"/>
      <c r="Q90" s="2472"/>
      <c r="AC90" s="337"/>
      <c r="AD90" s="337"/>
      <c r="AE90" s="337"/>
      <c r="AF90" s="337"/>
      <c r="AG90" s="337"/>
      <c r="AH90" s="337"/>
      <c r="AI90" s="337"/>
      <c r="AJ90" s="337"/>
      <c r="AK90" s="337"/>
    </row>
    <row r="91" spans="1:17" ht="242.25" customHeight="1">
      <c r="A91" s="2634" t="s">
        <v>11</v>
      </c>
      <c r="B91" s="2460" t="s">
        <v>30</v>
      </c>
      <c r="C91" s="2643" t="s">
        <v>19</v>
      </c>
      <c r="D91" s="2316"/>
      <c r="E91" s="2182" t="s">
        <v>567</v>
      </c>
      <c r="F91" s="2247" t="s">
        <v>805</v>
      </c>
      <c r="G91" s="770" t="s">
        <v>318</v>
      </c>
      <c r="H91" s="445">
        <v>500</v>
      </c>
      <c r="I91" s="568">
        <v>500</v>
      </c>
      <c r="J91" s="354">
        <v>274.4</v>
      </c>
      <c r="K91" s="569"/>
      <c r="L91" s="570" t="s">
        <v>802</v>
      </c>
      <c r="M91" s="561" t="s">
        <v>565</v>
      </c>
      <c r="N91" s="524">
        <v>1</v>
      </c>
      <c r="O91" s="1471">
        <v>0</v>
      </c>
      <c r="P91" s="2468" t="s">
        <v>1431</v>
      </c>
      <c r="Q91" s="2421"/>
    </row>
    <row r="92" spans="1:17" ht="24" customHeight="1">
      <c r="A92" s="2634"/>
      <c r="B92" s="2635"/>
      <c r="C92" s="2643"/>
      <c r="D92" s="2316"/>
      <c r="E92" s="2182"/>
      <c r="F92" s="2247"/>
      <c r="G92" s="770" t="s">
        <v>36</v>
      </c>
      <c r="H92" s="445">
        <v>1537</v>
      </c>
      <c r="I92" s="552">
        <v>2062</v>
      </c>
      <c r="J92" s="354">
        <v>1943.4</v>
      </c>
      <c r="K92" s="488"/>
      <c r="L92" s="570" t="s">
        <v>568</v>
      </c>
      <c r="M92" s="561" t="s">
        <v>375</v>
      </c>
      <c r="N92" s="524">
        <v>30</v>
      </c>
      <c r="O92" s="1472">
        <v>40</v>
      </c>
      <c r="P92" s="2469"/>
      <c r="Q92" s="2422"/>
    </row>
    <row r="93" spans="1:17" ht="50.25" customHeight="1">
      <c r="A93" s="2634"/>
      <c r="B93" s="2635"/>
      <c r="C93" s="2643"/>
      <c r="D93" s="2316"/>
      <c r="E93" s="2182"/>
      <c r="F93" s="2247"/>
      <c r="G93" s="770" t="s">
        <v>29</v>
      </c>
      <c r="H93" s="445">
        <v>124</v>
      </c>
      <c r="I93" s="552">
        <v>178</v>
      </c>
      <c r="J93" s="354">
        <v>177.9</v>
      </c>
      <c r="K93" s="488"/>
      <c r="L93" s="571" t="s">
        <v>569</v>
      </c>
      <c r="M93" s="572" t="s">
        <v>570</v>
      </c>
      <c r="N93" s="659">
        <v>58895</v>
      </c>
      <c r="O93" s="1473"/>
      <c r="P93" s="2469"/>
      <c r="Q93" s="2422"/>
    </row>
    <row r="94" spans="1:17" ht="33.75" customHeight="1">
      <c r="A94" s="2634"/>
      <c r="B94" s="2635"/>
      <c r="C94" s="2643"/>
      <c r="D94" s="2316"/>
      <c r="E94" s="2182"/>
      <c r="F94" s="2247"/>
      <c r="G94" s="1239" t="s">
        <v>24</v>
      </c>
      <c r="H94" s="585">
        <f>H91+H92+H93</f>
        <v>2161</v>
      </c>
      <c r="I94" s="585">
        <f>I91+I92+I93</f>
        <v>2740</v>
      </c>
      <c r="J94" s="585">
        <f>J91+J92+J93</f>
        <v>2395.7000000000003</v>
      </c>
      <c r="K94" s="550">
        <f>K91+K92</f>
        <v>0</v>
      </c>
      <c r="L94" s="2453"/>
      <c r="M94" s="2453"/>
      <c r="N94" s="2453"/>
      <c r="O94" s="2453"/>
      <c r="P94" s="2453"/>
      <c r="Q94" s="2453"/>
    </row>
    <row r="95" spans="1:17" ht="258.75" customHeight="1">
      <c r="A95" s="2634" t="s">
        <v>11</v>
      </c>
      <c r="B95" s="2460" t="s">
        <v>19</v>
      </c>
      <c r="C95" s="2462" t="s">
        <v>20</v>
      </c>
      <c r="D95" s="2464"/>
      <c r="E95" s="2228" t="s">
        <v>806</v>
      </c>
      <c r="F95" s="2167" t="s">
        <v>807</v>
      </c>
      <c r="G95" s="743" t="s">
        <v>318</v>
      </c>
      <c r="H95" s="445">
        <v>200</v>
      </c>
      <c r="I95" s="445">
        <v>47</v>
      </c>
      <c r="J95" s="446">
        <v>0.1</v>
      </c>
      <c r="K95" s="569"/>
      <c r="L95" s="512" t="s">
        <v>808</v>
      </c>
      <c r="M95" s="744" t="s">
        <v>357</v>
      </c>
      <c r="N95" s="524">
        <v>1</v>
      </c>
      <c r="O95" s="1471">
        <v>0</v>
      </c>
      <c r="P95" s="2421"/>
      <c r="Q95" s="2447"/>
    </row>
    <row r="96" spans="1:17" ht="33.75" customHeight="1">
      <c r="A96" s="2634"/>
      <c r="B96" s="2635"/>
      <c r="C96" s="2462"/>
      <c r="D96" s="2464"/>
      <c r="E96" s="2182"/>
      <c r="F96" s="2247"/>
      <c r="G96" s="743" t="s">
        <v>36</v>
      </c>
      <c r="H96" s="445">
        <v>1699.7</v>
      </c>
      <c r="I96" s="445">
        <v>1699.7</v>
      </c>
      <c r="J96" s="354">
        <v>0</v>
      </c>
      <c r="K96" s="488"/>
      <c r="L96" s="512" t="s">
        <v>568</v>
      </c>
      <c r="M96" s="744" t="s">
        <v>375</v>
      </c>
      <c r="N96" s="524">
        <v>30</v>
      </c>
      <c r="O96" s="1471">
        <v>0</v>
      </c>
      <c r="P96" s="2422"/>
      <c r="Q96" s="2448"/>
    </row>
    <row r="97" spans="1:17" ht="42.75" customHeight="1">
      <c r="A97" s="2634"/>
      <c r="B97" s="2635"/>
      <c r="C97" s="2462"/>
      <c r="D97" s="2464"/>
      <c r="E97" s="2182"/>
      <c r="F97" s="2247"/>
      <c r="G97" s="743" t="s">
        <v>29</v>
      </c>
      <c r="H97" s="445">
        <v>137.8</v>
      </c>
      <c r="I97" s="445">
        <v>137.8</v>
      </c>
      <c r="J97" s="354">
        <v>0</v>
      </c>
      <c r="K97" s="488"/>
      <c r="L97" s="512" t="s">
        <v>569</v>
      </c>
      <c r="M97" s="745" t="s">
        <v>570</v>
      </c>
      <c r="N97" s="745">
        <v>29432</v>
      </c>
      <c r="O97" s="1471">
        <v>0</v>
      </c>
      <c r="P97" s="2422"/>
      <c r="Q97" s="2448"/>
    </row>
    <row r="98" spans="1:17" ht="33.75" customHeight="1">
      <c r="A98" s="2634"/>
      <c r="B98" s="2635"/>
      <c r="C98" s="2463"/>
      <c r="D98" s="2171"/>
      <c r="E98" s="2182"/>
      <c r="F98" s="2247"/>
      <c r="G98" s="314" t="s">
        <v>24</v>
      </c>
      <c r="H98" s="585">
        <f>H95+H96+H97</f>
        <v>2037.5</v>
      </c>
      <c r="I98" s="585">
        <f>I95+I96+I97</f>
        <v>1884.5</v>
      </c>
      <c r="J98" s="585">
        <f>J95+J96+J97</f>
        <v>0.1</v>
      </c>
      <c r="K98" s="550">
        <f>K95+K96</f>
        <v>0</v>
      </c>
      <c r="L98" s="2535"/>
      <c r="M98" s="2536"/>
      <c r="N98" s="2536"/>
      <c r="O98" s="2536"/>
      <c r="P98" s="2536"/>
      <c r="Q98" s="2537"/>
    </row>
    <row r="99" spans="1:17" ht="197.25" customHeight="1">
      <c r="A99" s="2634" t="s">
        <v>11</v>
      </c>
      <c r="B99" s="2460" t="s">
        <v>19</v>
      </c>
      <c r="C99" s="2462" t="s">
        <v>22</v>
      </c>
      <c r="D99" s="2464"/>
      <c r="E99" s="2228" t="s">
        <v>809</v>
      </c>
      <c r="F99" s="2167" t="s">
        <v>813</v>
      </c>
      <c r="G99" s="743" t="s">
        <v>15</v>
      </c>
      <c r="H99" s="877">
        <v>20</v>
      </c>
      <c r="I99" s="445">
        <v>73.5</v>
      </c>
      <c r="J99" s="446">
        <v>73.5</v>
      </c>
      <c r="K99" s="569"/>
      <c r="L99" s="512" t="s">
        <v>810</v>
      </c>
      <c r="M99" s="744" t="s">
        <v>357</v>
      </c>
      <c r="N99" s="524">
        <v>1</v>
      </c>
      <c r="O99" s="1471">
        <v>0</v>
      </c>
      <c r="P99" s="2421" t="s">
        <v>1432</v>
      </c>
      <c r="Q99" s="2421"/>
    </row>
    <row r="100" spans="1:17" ht="33.75" customHeight="1">
      <c r="A100" s="2634"/>
      <c r="B100" s="2635"/>
      <c r="C100" s="2462"/>
      <c r="D100" s="2464"/>
      <c r="E100" s="2182"/>
      <c r="F100" s="2247"/>
      <c r="G100" s="743" t="s">
        <v>36</v>
      </c>
      <c r="H100" s="445">
        <v>800</v>
      </c>
      <c r="I100" s="445">
        <v>800</v>
      </c>
      <c r="J100" s="354">
        <v>0</v>
      </c>
      <c r="K100" s="488"/>
      <c r="L100" s="570" t="s">
        <v>568</v>
      </c>
      <c r="M100" s="745" t="s">
        <v>375</v>
      </c>
      <c r="N100" s="745">
        <v>30</v>
      </c>
      <c r="O100" s="1471">
        <v>0</v>
      </c>
      <c r="P100" s="2422"/>
      <c r="Q100" s="2422"/>
    </row>
    <row r="101" spans="1:17" ht="50.25" customHeight="1">
      <c r="A101" s="2634"/>
      <c r="B101" s="2635"/>
      <c r="C101" s="2462"/>
      <c r="D101" s="2464"/>
      <c r="E101" s="2182"/>
      <c r="F101" s="2247"/>
      <c r="G101" s="743" t="s">
        <v>29</v>
      </c>
      <c r="H101" s="445">
        <v>64</v>
      </c>
      <c r="I101" s="445">
        <v>64</v>
      </c>
      <c r="J101" s="354">
        <v>0</v>
      </c>
      <c r="K101" s="488"/>
      <c r="L101" s="571" t="s">
        <v>569</v>
      </c>
      <c r="M101" s="561" t="s">
        <v>570</v>
      </c>
      <c r="N101" s="561">
        <v>89660</v>
      </c>
      <c r="O101" s="1471">
        <v>0</v>
      </c>
      <c r="P101" s="2422"/>
      <c r="Q101" s="2422"/>
    </row>
    <row r="102" spans="1:17" ht="33.75" customHeight="1">
      <c r="A102" s="2634"/>
      <c r="B102" s="2635"/>
      <c r="C102" s="2463"/>
      <c r="D102" s="2171"/>
      <c r="E102" s="2182"/>
      <c r="F102" s="2247"/>
      <c r="G102" s="314" t="s">
        <v>24</v>
      </c>
      <c r="H102" s="585">
        <f>H99+H100+H101</f>
        <v>884</v>
      </c>
      <c r="I102" s="585">
        <f>I99+I100+I101</f>
        <v>937.5</v>
      </c>
      <c r="J102" s="585">
        <f>J99+J100+J101</f>
        <v>73.5</v>
      </c>
      <c r="K102" s="550">
        <f>K99+K100</f>
        <v>0</v>
      </c>
      <c r="L102" s="2535"/>
      <c r="M102" s="2536"/>
      <c r="N102" s="2536"/>
      <c r="O102" s="2536"/>
      <c r="P102" s="2536"/>
      <c r="Q102" s="2537"/>
    </row>
    <row r="103" spans="1:17" ht="197.25" customHeight="1">
      <c r="A103" s="2455" t="s">
        <v>11</v>
      </c>
      <c r="B103" s="2458" t="s">
        <v>19</v>
      </c>
      <c r="C103" s="2461" t="s">
        <v>23</v>
      </c>
      <c r="D103" s="2170"/>
      <c r="E103" s="2166" t="s">
        <v>811</v>
      </c>
      <c r="F103" s="2465" t="s">
        <v>814</v>
      </c>
      <c r="G103" s="743" t="s">
        <v>15</v>
      </c>
      <c r="H103" s="877">
        <v>213.8</v>
      </c>
      <c r="I103" s="445">
        <v>50</v>
      </c>
      <c r="J103" s="446">
        <v>0</v>
      </c>
      <c r="K103" s="569"/>
      <c r="L103" s="512" t="s">
        <v>812</v>
      </c>
      <c r="M103" s="744" t="s">
        <v>357</v>
      </c>
      <c r="N103" s="524">
        <v>1</v>
      </c>
      <c r="O103" s="1471">
        <v>0</v>
      </c>
      <c r="P103" s="2447"/>
      <c r="Q103" s="2421" t="s">
        <v>1433</v>
      </c>
    </row>
    <row r="104" spans="1:17" ht="33.75" customHeight="1">
      <c r="A104" s="2456"/>
      <c r="B104" s="2459"/>
      <c r="C104" s="2462"/>
      <c r="D104" s="2464"/>
      <c r="E104" s="2373"/>
      <c r="F104" s="2466"/>
      <c r="G104" s="747" t="s">
        <v>36</v>
      </c>
      <c r="H104" s="455">
        <v>1622.1</v>
      </c>
      <c r="I104" s="455">
        <v>1622.1</v>
      </c>
      <c r="J104" s="621">
        <v>0</v>
      </c>
      <c r="K104" s="488"/>
      <c r="L104" s="570" t="s">
        <v>568</v>
      </c>
      <c r="M104" s="745" t="s">
        <v>375</v>
      </c>
      <c r="N104" s="745">
        <v>30</v>
      </c>
      <c r="O104" s="1471">
        <v>0</v>
      </c>
      <c r="P104" s="2448"/>
      <c r="Q104" s="2422"/>
    </row>
    <row r="105" spans="1:17" ht="33.75" customHeight="1">
      <c r="A105" s="2456"/>
      <c r="B105" s="2459"/>
      <c r="C105" s="2462"/>
      <c r="D105" s="2464"/>
      <c r="E105" s="2373"/>
      <c r="F105" s="2466"/>
      <c r="G105" s="748" t="s">
        <v>29</v>
      </c>
      <c r="H105" s="610">
        <v>131.9</v>
      </c>
      <c r="I105" s="610">
        <v>131.9</v>
      </c>
      <c r="J105" s="354">
        <v>0</v>
      </c>
      <c r="K105" s="488"/>
      <c r="L105" s="746" t="s">
        <v>569</v>
      </c>
      <c r="M105" s="724" t="s">
        <v>570</v>
      </c>
      <c r="N105" s="749">
        <v>89660</v>
      </c>
      <c r="O105" s="1474">
        <v>0</v>
      </c>
      <c r="P105" s="2448"/>
      <c r="Q105" s="2422"/>
    </row>
    <row r="106" spans="1:17" ht="33.75" customHeight="1">
      <c r="A106" s="2457"/>
      <c r="B106" s="2460"/>
      <c r="C106" s="2463"/>
      <c r="D106" s="2171"/>
      <c r="E106" s="2167"/>
      <c r="F106" s="2467"/>
      <c r="G106" s="314" t="s">
        <v>24</v>
      </c>
      <c r="H106" s="585">
        <f>H103+H104+H105</f>
        <v>1967.8</v>
      </c>
      <c r="I106" s="585">
        <f>I103+I104+I105</f>
        <v>1804</v>
      </c>
      <c r="J106" s="585">
        <f>J103+J104+J105</f>
        <v>0</v>
      </c>
      <c r="K106" s="550">
        <f>K102+K103</f>
        <v>0</v>
      </c>
      <c r="L106" s="2450"/>
      <c r="M106" s="2451"/>
      <c r="N106" s="2451"/>
      <c r="O106" s="2452"/>
      <c r="P106" s="2448"/>
      <c r="Q106" s="2422"/>
    </row>
    <row r="107" spans="1:17" ht="276" customHeight="1">
      <c r="A107" s="2455" t="s">
        <v>11</v>
      </c>
      <c r="B107" s="2458" t="s">
        <v>19</v>
      </c>
      <c r="C107" s="2461" t="s">
        <v>117</v>
      </c>
      <c r="D107" s="2170"/>
      <c r="E107" s="2166" t="s">
        <v>815</v>
      </c>
      <c r="F107" s="2465" t="s">
        <v>816</v>
      </c>
      <c r="G107" s="743" t="s">
        <v>15</v>
      </c>
      <c r="H107" s="877">
        <v>200</v>
      </c>
      <c r="I107" s="445">
        <v>50</v>
      </c>
      <c r="J107" s="446">
        <v>0</v>
      </c>
      <c r="K107" s="569"/>
      <c r="L107" s="512" t="s">
        <v>817</v>
      </c>
      <c r="M107" s="744" t="s">
        <v>357</v>
      </c>
      <c r="N107" s="524">
        <v>1</v>
      </c>
      <c r="O107" s="1471">
        <v>0</v>
      </c>
      <c r="P107" s="2447"/>
      <c r="Q107" s="2421" t="s">
        <v>1434</v>
      </c>
    </row>
    <row r="108" spans="1:17" ht="33.75" customHeight="1">
      <c r="A108" s="2456"/>
      <c r="B108" s="2459"/>
      <c r="C108" s="2462"/>
      <c r="D108" s="2464"/>
      <c r="E108" s="2373"/>
      <c r="F108" s="2466"/>
      <c r="G108" s="747" t="s">
        <v>36</v>
      </c>
      <c r="H108" s="455">
        <v>1753.6</v>
      </c>
      <c r="I108" s="455">
        <v>1753.6</v>
      </c>
      <c r="J108" s="621">
        <v>0</v>
      </c>
      <c r="K108" s="488"/>
      <c r="L108" s="570" t="s">
        <v>568</v>
      </c>
      <c r="M108" s="745" t="s">
        <v>375</v>
      </c>
      <c r="N108" s="745">
        <v>30</v>
      </c>
      <c r="O108" s="1475"/>
      <c r="P108" s="2448"/>
      <c r="Q108" s="2422"/>
    </row>
    <row r="109" spans="1:17" ht="33.75" customHeight="1">
      <c r="A109" s="2456"/>
      <c r="B109" s="2459"/>
      <c r="C109" s="2462"/>
      <c r="D109" s="2464"/>
      <c r="E109" s="2373"/>
      <c r="F109" s="2466"/>
      <c r="G109" s="748" t="s">
        <v>29</v>
      </c>
      <c r="H109" s="610">
        <v>142.2</v>
      </c>
      <c r="I109" s="610">
        <v>142.2</v>
      </c>
      <c r="J109" s="354">
        <v>0</v>
      </c>
      <c r="K109" s="488"/>
      <c r="L109" s="1194" t="s">
        <v>569</v>
      </c>
      <c r="M109" s="724" t="s">
        <v>570</v>
      </c>
      <c r="N109" s="751" t="s">
        <v>818</v>
      </c>
      <c r="O109" s="1476"/>
      <c r="P109" s="2448"/>
      <c r="Q109" s="2422"/>
    </row>
    <row r="110" spans="1:17" ht="33.75" customHeight="1">
      <c r="A110" s="2457"/>
      <c r="B110" s="2460"/>
      <c r="C110" s="2463"/>
      <c r="D110" s="2171"/>
      <c r="E110" s="2167"/>
      <c r="F110" s="2467"/>
      <c r="G110" s="314" t="s">
        <v>24</v>
      </c>
      <c r="H110" s="585">
        <f>H107+H108+H109</f>
        <v>2095.7999999999997</v>
      </c>
      <c r="I110" s="585">
        <f>I107+I108+I109</f>
        <v>1945.8</v>
      </c>
      <c r="J110" s="585">
        <f>J107+J108+J109</f>
        <v>0</v>
      </c>
      <c r="K110" s="550">
        <f>K106+K107</f>
        <v>0</v>
      </c>
      <c r="L110" s="2450"/>
      <c r="M110" s="2451"/>
      <c r="N110" s="2451"/>
      <c r="O110" s="2452"/>
      <c r="P110" s="2448"/>
      <c r="Q110" s="2422"/>
    </row>
    <row r="111" spans="1:17" ht="90.75" customHeight="1">
      <c r="A111" s="2455" t="s">
        <v>11</v>
      </c>
      <c r="B111" s="2458" t="s">
        <v>19</v>
      </c>
      <c r="C111" s="2461" t="s">
        <v>73</v>
      </c>
      <c r="D111" s="2170"/>
      <c r="E111" s="2166" t="s">
        <v>819</v>
      </c>
      <c r="F111" s="2465" t="s">
        <v>820</v>
      </c>
      <c r="G111" s="743" t="s">
        <v>15</v>
      </c>
      <c r="H111" s="877">
        <v>330</v>
      </c>
      <c r="I111" s="445">
        <v>330</v>
      </c>
      <c r="J111" s="446">
        <v>25.5</v>
      </c>
      <c r="K111" s="569"/>
      <c r="L111" s="2423" t="s">
        <v>821</v>
      </c>
      <c r="M111" s="2426" t="s">
        <v>357</v>
      </c>
      <c r="N111" s="2441">
        <v>1</v>
      </c>
      <c r="O111" s="2444">
        <v>1</v>
      </c>
      <c r="P111" s="2421" t="s">
        <v>1435</v>
      </c>
      <c r="Q111" s="2421" t="s">
        <v>1436</v>
      </c>
    </row>
    <row r="112" spans="1:17" ht="24" customHeight="1">
      <c r="A112" s="2456"/>
      <c r="B112" s="2459"/>
      <c r="C112" s="2462"/>
      <c r="D112" s="2464"/>
      <c r="E112" s="2373"/>
      <c r="F112" s="2466"/>
      <c r="G112" s="747" t="s">
        <v>318</v>
      </c>
      <c r="H112" s="455">
        <v>66.5</v>
      </c>
      <c r="I112" s="455">
        <v>66.5</v>
      </c>
      <c r="J112" s="752">
        <v>66.5</v>
      </c>
      <c r="K112" s="569"/>
      <c r="L112" s="2424"/>
      <c r="M112" s="2427"/>
      <c r="N112" s="2442"/>
      <c r="O112" s="2445"/>
      <c r="P112" s="2422"/>
      <c r="Q112" s="2422"/>
    </row>
    <row r="113" spans="1:17" ht="33.75" customHeight="1">
      <c r="A113" s="2456"/>
      <c r="B113" s="2459"/>
      <c r="C113" s="2462"/>
      <c r="D113" s="2464"/>
      <c r="E113" s="2373"/>
      <c r="F113" s="2466"/>
      <c r="G113" s="747" t="s">
        <v>36</v>
      </c>
      <c r="H113" s="455">
        <v>492.4</v>
      </c>
      <c r="I113" s="455">
        <v>791.5</v>
      </c>
      <c r="J113" s="621">
        <v>787.8</v>
      </c>
      <c r="K113" s="488"/>
      <c r="L113" s="2425"/>
      <c r="M113" s="2428"/>
      <c r="N113" s="2443"/>
      <c r="O113" s="2446"/>
      <c r="P113" s="2422"/>
      <c r="Q113" s="2422"/>
    </row>
    <row r="114" spans="1:17" ht="33.75" customHeight="1">
      <c r="A114" s="2456"/>
      <c r="B114" s="2459"/>
      <c r="C114" s="2462"/>
      <c r="D114" s="2464"/>
      <c r="E114" s="2373"/>
      <c r="F114" s="2466"/>
      <c r="G114" s="748" t="s">
        <v>29</v>
      </c>
      <c r="H114" s="610">
        <v>58</v>
      </c>
      <c r="I114" s="610">
        <v>85.7</v>
      </c>
      <c r="J114" s="354">
        <v>84.1</v>
      </c>
      <c r="K114" s="488"/>
      <c r="L114" s="1194" t="s">
        <v>569</v>
      </c>
      <c r="M114" s="724" t="s">
        <v>570</v>
      </c>
      <c r="N114" s="751" t="s">
        <v>822</v>
      </c>
      <c r="O114" s="750">
        <v>71827.91</v>
      </c>
      <c r="P114" s="2422"/>
      <c r="Q114" s="2422"/>
    </row>
    <row r="115" spans="1:17" ht="26.25" customHeight="1">
      <c r="A115" s="2457"/>
      <c r="B115" s="2460"/>
      <c r="C115" s="2463"/>
      <c r="D115" s="2171"/>
      <c r="E115" s="2167"/>
      <c r="F115" s="2467"/>
      <c r="G115" s="314" t="s">
        <v>24</v>
      </c>
      <c r="H115" s="585">
        <f>H111+H112+H113+H114</f>
        <v>946.9</v>
      </c>
      <c r="I115" s="585">
        <f>I111+I112+I113+I114</f>
        <v>1273.7</v>
      </c>
      <c r="J115" s="585">
        <f>J111+J112+J113+J114</f>
        <v>963.9</v>
      </c>
      <c r="K115" s="550">
        <f>K110+K111</f>
        <v>0</v>
      </c>
      <c r="L115" s="2450"/>
      <c r="M115" s="2451"/>
      <c r="N115" s="2451"/>
      <c r="O115" s="2452"/>
      <c r="P115" s="2422"/>
      <c r="Q115" s="2422"/>
    </row>
    <row r="116" spans="1:17" s="109" customFormat="1" ht="23.25" customHeight="1">
      <c r="A116" s="442" t="s">
        <v>11</v>
      </c>
      <c r="B116" s="443" t="s">
        <v>19</v>
      </c>
      <c r="C116" s="443"/>
      <c r="D116" s="2576" t="s">
        <v>25</v>
      </c>
      <c r="E116" s="2577"/>
      <c r="F116" s="2577"/>
      <c r="G116" s="2578"/>
      <c r="H116" s="551">
        <f>SUM(H94+H98+H102+H106+H110+H115)</f>
        <v>10093</v>
      </c>
      <c r="I116" s="551">
        <f>SUM(I94+I98+I102+I106+I110+I115)</f>
        <v>10585.5</v>
      </c>
      <c r="J116" s="551">
        <f>SUM(J94+J98+J102+J106+J110+J115)</f>
        <v>3433.2000000000003</v>
      </c>
      <c r="K116" s="551">
        <f>SUM(K100+K102)</f>
        <v>0</v>
      </c>
      <c r="L116" s="2647"/>
      <c r="M116" s="2648"/>
      <c r="N116" s="2648"/>
      <c r="O116" s="2648"/>
      <c r="P116" s="2648"/>
      <c r="Q116" s="2649"/>
    </row>
    <row r="117" spans="1:17" s="138" customFormat="1" ht="22.5" customHeight="1">
      <c r="A117" s="447" t="s">
        <v>11</v>
      </c>
      <c r="B117" s="2574" t="s">
        <v>31</v>
      </c>
      <c r="C117" s="2574"/>
      <c r="D117" s="2574"/>
      <c r="E117" s="2574"/>
      <c r="F117" s="2574"/>
      <c r="G117" s="2574"/>
      <c r="H117" s="574">
        <f>SUM(H69+H80+H89+H116)</f>
        <v>18114.9</v>
      </c>
      <c r="I117" s="574">
        <f>SUM(I69+I80+I89+I116)</f>
        <v>19280.4</v>
      </c>
      <c r="J117" s="574">
        <f>SUM(J69+J80+J89+J116)</f>
        <v>11921.5</v>
      </c>
      <c r="K117" s="574">
        <f>SUM(K82+K91+K116)</f>
        <v>0</v>
      </c>
      <c r="L117" s="2575"/>
      <c r="M117" s="2575"/>
      <c r="N117" s="2575"/>
      <c r="O117" s="2575"/>
      <c r="P117" s="2575"/>
      <c r="Q117" s="2575"/>
    </row>
    <row r="118" spans="1:37" s="335" customFormat="1" ht="19.5" customHeight="1">
      <c r="A118" s="575" t="s">
        <v>17</v>
      </c>
      <c r="B118" s="2538" t="s">
        <v>195</v>
      </c>
      <c r="C118" s="2539"/>
      <c r="D118" s="2539"/>
      <c r="E118" s="2539"/>
      <c r="F118" s="2539"/>
      <c r="G118" s="2539"/>
      <c r="H118" s="2539"/>
      <c r="I118" s="2539"/>
      <c r="J118" s="2539"/>
      <c r="K118" s="2539"/>
      <c r="L118" s="2539"/>
      <c r="M118" s="2539"/>
      <c r="N118" s="2539"/>
      <c r="O118" s="2539"/>
      <c r="P118" s="2539"/>
      <c r="Q118" s="2540"/>
      <c r="AC118" s="337"/>
      <c r="AD118" s="337"/>
      <c r="AE118" s="337"/>
      <c r="AF118" s="337"/>
      <c r="AG118" s="337"/>
      <c r="AH118" s="337"/>
      <c r="AI118" s="337"/>
      <c r="AJ118" s="337"/>
      <c r="AK118" s="337"/>
    </row>
    <row r="119" spans="1:37" s="335" customFormat="1" ht="17.25" customHeight="1">
      <c r="A119" s="575" t="s">
        <v>17</v>
      </c>
      <c r="B119" s="576" t="s">
        <v>11</v>
      </c>
      <c r="C119" s="2683" t="s">
        <v>196</v>
      </c>
      <c r="D119" s="2684"/>
      <c r="E119" s="2684"/>
      <c r="F119" s="2684"/>
      <c r="G119" s="2684"/>
      <c r="H119" s="2684"/>
      <c r="I119" s="2684"/>
      <c r="J119" s="2684"/>
      <c r="K119" s="2684"/>
      <c r="L119" s="2684"/>
      <c r="M119" s="2684"/>
      <c r="N119" s="2684"/>
      <c r="O119" s="2684"/>
      <c r="P119" s="2684"/>
      <c r="Q119" s="2685"/>
      <c r="AC119" s="337"/>
      <c r="AD119" s="337"/>
      <c r="AE119" s="337"/>
      <c r="AF119" s="337"/>
      <c r="AG119" s="337"/>
      <c r="AH119" s="337"/>
      <c r="AI119" s="337"/>
      <c r="AJ119" s="337"/>
      <c r="AK119" s="337"/>
    </row>
    <row r="120" spans="1:17" ht="48" customHeight="1">
      <c r="A120" s="2682" t="s">
        <v>17</v>
      </c>
      <c r="B120" s="2681" t="s">
        <v>11</v>
      </c>
      <c r="C120" s="2462" t="s">
        <v>11</v>
      </c>
      <c r="D120" s="2464"/>
      <c r="E120" s="2228" t="s">
        <v>823</v>
      </c>
      <c r="F120" s="2167" t="s">
        <v>571</v>
      </c>
      <c r="G120" s="753" t="s">
        <v>15</v>
      </c>
      <c r="H120" s="1261">
        <v>300</v>
      </c>
      <c r="I120" s="577">
        <v>483.3</v>
      </c>
      <c r="J120" s="578">
        <v>436.8</v>
      </c>
      <c r="K120" s="569"/>
      <c r="L120" s="1278" t="s">
        <v>824</v>
      </c>
      <c r="M120" s="1277" t="s">
        <v>572</v>
      </c>
      <c r="N120" s="1280">
        <v>5</v>
      </c>
      <c r="O120" s="1477">
        <v>0</v>
      </c>
      <c r="P120" s="1279"/>
      <c r="Q120" s="434"/>
    </row>
    <row r="121" spans="1:17" ht="54.75" customHeight="1">
      <c r="A121" s="2456"/>
      <c r="B121" s="2459"/>
      <c r="C121" s="2462"/>
      <c r="D121" s="2464"/>
      <c r="E121" s="2182"/>
      <c r="F121" s="2247"/>
      <c r="G121" s="754" t="s">
        <v>232</v>
      </c>
      <c r="H121" s="445">
        <v>810</v>
      </c>
      <c r="I121" s="445">
        <v>2237.3</v>
      </c>
      <c r="J121" s="374">
        <v>2189.1</v>
      </c>
      <c r="K121" s="488"/>
      <c r="L121" s="581" t="s">
        <v>825</v>
      </c>
      <c r="M121" s="582" t="s">
        <v>357</v>
      </c>
      <c r="N121" s="660">
        <v>7</v>
      </c>
      <c r="O121" s="1478">
        <v>7</v>
      </c>
      <c r="P121" s="525" t="s">
        <v>1437</v>
      </c>
      <c r="Q121" s="434" t="s">
        <v>1438</v>
      </c>
    </row>
    <row r="122" spans="1:17" ht="171.75" customHeight="1">
      <c r="A122" s="2456"/>
      <c r="B122" s="2459"/>
      <c r="C122" s="2462"/>
      <c r="D122" s="2464"/>
      <c r="E122" s="2182"/>
      <c r="F122" s="2247"/>
      <c r="G122" s="741" t="s">
        <v>560</v>
      </c>
      <c r="H122" s="445">
        <v>1225</v>
      </c>
      <c r="I122" s="445">
        <v>1274.6</v>
      </c>
      <c r="J122" s="374">
        <v>1274.7</v>
      </c>
      <c r="K122" s="488"/>
      <c r="L122" s="583" t="s">
        <v>826</v>
      </c>
      <c r="M122" s="584" t="s">
        <v>375</v>
      </c>
      <c r="N122" s="661">
        <v>100</v>
      </c>
      <c r="O122" s="1479">
        <v>100</v>
      </c>
      <c r="P122" s="525" t="s">
        <v>1439</v>
      </c>
      <c r="Q122" s="434" t="s">
        <v>1440</v>
      </c>
    </row>
    <row r="123" spans="1:17" ht="33.75" customHeight="1">
      <c r="A123" s="2456"/>
      <c r="B123" s="2459"/>
      <c r="C123" s="2462"/>
      <c r="D123" s="2171"/>
      <c r="E123" s="2182"/>
      <c r="F123" s="2247"/>
      <c r="G123" s="314" t="s">
        <v>24</v>
      </c>
      <c r="H123" s="585">
        <f>H120+H121+H122</f>
        <v>2335</v>
      </c>
      <c r="I123" s="585">
        <f>I120+I121+I122</f>
        <v>3995.2000000000003</v>
      </c>
      <c r="J123" s="585">
        <f>J120+J121+J122</f>
        <v>3900.6000000000004</v>
      </c>
      <c r="K123" s="550" t="e">
        <f>K120+#REF!</f>
        <v>#REF!</v>
      </c>
      <c r="L123" s="2453"/>
      <c r="M123" s="2453"/>
      <c r="N123" s="2453"/>
      <c r="O123" s="2453"/>
      <c r="P123" s="2453"/>
      <c r="Q123" s="2453"/>
    </row>
    <row r="124" spans="1:17" ht="75" customHeight="1" hidden="1">
      <c r="A124" s="2457"/>
      <c r="B124" s="2460"/>
      <c r="C124" s="2463"/>
      <c r="D124" s="586" t="s">
        <v>11</v>
      </c>
      <c r="E124" s="434" t="s">
        <v>573</v>
      </c>
      <c r="F124" s="360" t="s">
        <v>1206</v>
      </c>
      <c r="G124" s="573" t="s">
        <v>522</v>
      </c>
      <c r="H124" s="503">
        <v>100</v>
      </c>
      <c r="I124" s="503">
        <v>105.5</v>
      </c>
      <c r="J124" s="587"/>
      <c r="K124" s="587"/>
      <c r="L124" s="525" t="s">
        <v>851</v>
      </c>
      <c r="M124" s="561" t="s">
        <v>357</v>
      </c>
      <c r="N124" s="588">
        <v>1</v>
      </c>
      <c r="O124" s="588"/>
      <c r="P124" s="481"/>
      <c r="Q124" s="481"/>
    </row>
    <row r="125" spans="1:17" ht="40.5" customHeight="1" hidden="1">
      <c r="A125" s="2456"/>
      <c r="B125" s="2459"/>
      <c r="C125" s="2568"/>
      <c r="D125" s="2568" t="s">
        <v>17</v>
      </c>
      <c r="E125" s="2314" t="s">
        <v>312</v>
      </c>
      <c r="F125" s="2166" t="s">
        <v>1207</v>
      </c>
      <c r="G125" s="888" t="s">
        <v>560</v>
      </c>
      <c r="H125" s="596">
        <v>220</v>
      </c>
      <c r="I125" s="887">
        <v>600.9</v>
      </c>
      <c r="J125" s="354"/>
      <c r="K125" s="569"/>
      <c r="L125" s="2652" t="s">
        <v>852</v>
      </c>
      <c r="M125" s="2570"/>
      <c r="N125" s="2571"/>
      <c r="O125" s="2541"/>
      <c r="P125" s="590"/>
      <c r="Q125" s="591"/>
    </row>
    <row r="126" spans="1:17" ht="30.75" customHeight="1" hidden="1">
      <c r="A126" s="2456"/>
      <c r="B126" s="2459"/>
      <c r="C126" s="2568"/>
      <c r="D126" s="2568"/>
      <c r="E126" s="2314"/>
      <c r="F126" s="2167"/>
      <c r="G126" s="765" t="s">
        <v>15</v>
      </c>
      <c r="H126" s="725"/>
      <c r="I126" s="725">
        <v>110.8</v>
      </c>
      <c r="J126" s="354"/>
      <c r="K126" s="488"/>
      <c r="L126" s="2653"/>
      <c r="M126" s="2570"/>
      <c r="N126" s="2571"/>
      <c r="O126" s="2541"/>
      <c r="P126" s="2559"/>
      <c r="Q126" s="2547"/>
    </row>
    <row r="127" spans="1:17" ht="67.5" customHeight="1" hidden="1">
      <c r="A127" s="2456"/>
      <c r="B127" s="2459"/>
      <c r="C127" s="2568"/>
      <c r="D127" s="2568"/>
      <c r="E127" s="2314"/>
      <c r="F127" s="2247" t="s">
        <v>828</v>
      </c>
      <c r="G127" s="2735" t="s">
        <v>318</v>
      </c>
      <c r="H127" s="2736">
        <v>596</v>
      </c>
      <c r="I127" s="2737">
        <v>675</v>
      </c>
      <c r="J127" s="2620"/>
      <c r="K127" s="488"/>
      <c r="L127" s="2653"/>
      <c r="M127" s="2570"/>
      <c r="N127" s="2571"/>
      <c r="O127" s="2541"/>
      <c r="P127" s="2559"/>
      <c r="Q127" s="2547"/>
    </row>
    <row r="128" spans="1:17" ht="23.25" customHeight="1" hidden="1">
      <c r="A128" s="2457"/>
      <c r="B128" s="2460"/>
      <c r="C128" s="2569"/>
      <c r="D128" s="2569"/>
      <c r="E128" s="2315"/>
      <c r="F128" s="2247"/>
      <c r="G128" s="2735"/>
      <c r="H128" s="2736"/>
      <c r="I128" s="2737"/>
      <c r="J128" s="2366"/>
      <c r="K128" s="488"/>
      <c r="L128" s="2654"/>
      <c r="M128" s="2494"/>
      <c r="N128" s="2572"/>
      <c r="O128" s="2542"/>
      <c r="P128" s="2560"/>
      <c r="Q128" s="2515"/>
    </row>
    <row r="129" spans="1:17" ht="45.75" customHeight="1" hidden="1">
      <c r="A129" s="2455"/>
      <c r="B129" s="2458"/>
      <c r="C129" s="2706"/>
      <c r="D129" s="2706" t="s">
        <v>30</v>
      </c>
      <c r="E129" s="2313" t="s">
        <v>574</v>
      </c>
      <c r="F129" s="2166" t="s">
        <v>749</v>
      </c>
      <c r="G129" s="2644" t="s">
        <v>560</v>
      </c>
      <c r="H129" s="2573">
        <v>150</v>
      </c>
      <c r="I129" s="2573">
        <v>36.9</v>
      </c>
      <c r="J129" s="1197"/>
      <c r="K129" s="488"/>
      <c r="L129" s="2688" t="s">
        <v>853</v>
      </c>
      <c r="M129" s="2596" t="s">
        <v>357</v>
      </c>
      <c r="N129" s="2650">
        <v>3</v>
      </c>
      <c r="O129" s="2650"/>
      <c r="P129" s="2565"/>
      <c r="Q129" s="2514"/>
    </row>
    <row r="130" spans="1:17" ht="11.25" customHeight="1" hidden="1">
      <c r="A130" s="2457"/>
      <c r="B130" s="2460"/>
      <c r="C130" s="2569"/>
      <c r="D130" s="2568"/>
      <c r="E130" s="2314"/>
      <c r="F130" s="2373"/>
      <c r="G130" s="2644"/>
      <c r="H130" s="2573"/>
      <c r="I130" s="2573"/>
      <c r="J130" s="1197"/>
      <c r="K130" s="488"/>
      <c r="L130" s="2689"/>
      <c r="M130" s="2597"/>
      <c r="N130" s="2651"/>
      <c r="O130" s="2651"/>
      <c r="P130" s="2567"/>
      <c r="Q130" s="2515"/>
    </row>
    <row r="131" spans="1:17" ht="24" customHeight="1" hidden="1">
      <c r="A131" s="885"/>
      <c r="B131" s="444"/>
      <c r="C131" s="592"/>
      <c r="D131" s="2568"/>
      <c r="E131" s="2314"/>
      <c r="F131" s="2373"/>
      <c r="G131" s="765" t="s">
        <v>15</v>
      </c>
      <c r="H131" s="725"/>
      <c r="I131" s="725">
        <v>162.5</v>
      </c>
      <c r="J131" s="446"/>
      <c r="K131" s="488"/>
      <c r="L131" s="2689"/>
      <c r="M131" s="890"/>
      <c r="N131" s="891"/>
      <c r="O131" s="891"/>
      <c r="P131" s="892"/>
      <c r="Q131" s="889"/>
    </row>
    <row r="132" spans="1:17" ht="30.75" customHeight="1" hidden="1">
      <c r="A132" s="2455"/>
      <c r="B132" s="2458"/>
      <c r="C132" s="2706"/>
      <c r="D132" s="2569"/>
      <c r="E132" s="2315"/>
      <c r="F132" s="2167"/>
      <c r="G132" s="1195" t="s">
        <v>318</v>
      </c>
      <c r="H132" s="886"/>
      <c r="I132" s="1196">
        <v>136</v>
      </c>
      <c r="J132" s="446"/>
      <c r="K132" s="488"/>
      <c r="L132" s="2690"/>
      <c r="M132" s="890"/>
      <c r="N132" s="891"/>
      <c r="O132" s="891"/>
      <c r="P132" s="892"/>
      <c r="Q132" s="889"/>
    </row>
    <row r="133" spans="1:17" ht="33.75" customHeight="1" hidden="1">
      <c r="A133" s="2456"/>
      <c r="B133" s="2459"/>
      <c r="C133" s="2568"/>
      <c r="D133" s="2706" t="s">
        <v>19</v>
      </c>
      <c r="E133" s="2750" t="s">
        <v>829</v>
      </c>
      <c r="F133" s="2247" t="s">
        <v>749</v>
      </c>
      <c r="G133" s="1198" t="s">
        <v>15</v>
      </c>
      <c r="H133" s="503">
        <v>200</v>
      </c>
      <c r="I133" s="503">
        <v>194.5</v>
      </c>
      <c r="J133" s="354"/>
      <c r="K133" s="488"/>
      <c r="L133" s="2693" t="s">
        <v>854</v>
      </c>
      <c r="M133" s="2686" t="s">
        <v>855</v>
      </c>
      <c r="N133" s="2691">
        <v>3000</v>
      </c>
      <c r="O133" s="2746"/>
      <c r="P133" s="2695"/>
      <c r="Q133" s="2514"/>
    </row>
    <row r="134" spans="1:17" ht="33" customHeight="1" hidden="1">
      <c r="A134" s="2457"/>
      <c r="B134" s="2460"/>
      <c r="C134" s="2569"/>
      <c r="D134" s="2569"/>
      <c r="E134" s="2751"/>
      <c r="F134" s="2247"/>
      <c r="G134" s="1198" t="s">
        <v>754</v>
      </c>
      <c r="H134" s="503"/>
      <c r="I134" s="503">
        <v>21</v>
      </c>
      <c r="J134" s="354"/>
      <c r="K134" s="488"/>
      <c r="L134" s="2694"/>
      <c r="M134" s="2687"/>
      <c r="N134" s="2692"/>
      <c r="O134" s="2747"/>
      <c r="P134" s="2696"/>
      <c r="Q134" s="2515"/>
    </row>
    <row r="135" spans="1:17" ht="92.25" customHeight="1" hidden="1">
      <c r="A135" s="688"/>
      <c r="B135" s="684"/>
      <c r="C135" s="683"/>
      <c r="D135" s="683" t="s">
        <v>23</v>
      </c>
      <c r="E135" s="761" t="s">
        <v>830</v>
      </c>
      <c r="F135" s="762" t="s">
        <v>1208</v>
      </c>
      <c r="G135" s="542" t="s">
        <v>318</v>
      </c>
      <c r="H135" s="503">
        <v>64</v>
      </c>
      <c r="I135" s="503">
        <v>115</v>
      </c>
      <c r="J135" s="354"/>
      <c r="K135" s="488"/>
      <c r="L135" s="775" t="s">
        <v>856</v>
      </c>
      <c r="M135" s="773" t="s">
        <v>357</v>
      </c>
      <c r="N135" s="774">
        <v>1</v>
      </c>
      <c r="O135" s="593"/>
      <c r="P135" s="522"/>
      <c r="Q135" s="594"/>
    </row>
    <row r="136" spans="1:17" ht="48.75" customHeight="1" hidden="1">
      <c r="A136" s="465"/>
      <c r="B136" s="466"/>
      <c r="C136" s="2642"/>
      <c r="D136" s="2642" t="s">
        <v>118</v>
      </c>
      <c r="E136" s="2313" t="s">
        <v>575</v>
      </c>
      <c r="F136" s="2757" t="s">
        <v>1209</v>
      </c>
      <c r="G136" s="542" t="s">
        <v>560</v>
      </c>
      <c r="H136" s="503">
        <v>400</v>
      </c>
      <c r="I136" s="503">
        <v>615.8</v>
      </c>
      <c r="J136" s="477"/>
      <c r="K136" s="477"/>
      <c r="L136" s="2759" t="s">
        <v>857</v>
      </c>
      <c r="M136" s="2744" t="s">
        <v>357</v>
      </c>
      <c r="N136" s="2596">
        <v>1</v>
      </c>
      <c r="O136" s="2748"/>
      <c r="P136" s="2695"/>
      <c r="Q136" s="2579"/>
    </row>
    <row r="137" spans="1:17" ht="48.75" customHeight="1" hidden="1">
      <c r="A137" s="579"/>
      <c r="B137" s="580"/>
      <c r="C137" s="2645"/>
      <c r="D137" s="2646"/>
      <c r="E137" s="2315"/>
      <c r="F137" s="2758"/>
      <c r="G137" s="595" t="s">
        <v>318</v>
      </c>
      <c r="H137" s="596"/>
      <c r="I137" s="596">
        <v>660</v>
      </c>
      <c r="J137" s="558"/>
      <c r="K137" s="558"/>
      <c r="L137" s="2641"/>
      <c r="M137" s="2745"/>
      <c r="N137" s="2754"/>
      <c r="O137" s="2749"/>
      <c r="P137" s="2696"/>
      <c r="Q137" s="2581"/>
    </row>
    <row r="138" spans="1:17" ht="35.25" customHeight="1" hidden="1">
      <c r="A138" s="579"/>
      <c r="B138" s="580"/>
      <c r="C138" s="2645"/>
      <c r="D138" s="2642" t="s">
        <v>74</v>
      </c>
      <c r="E138" s="2313" t="s">
        <v>576</v>
      </c>
      <c r="F138" s="2702" t="s">
        <v>1208</v>
      </c>
      <c r="G138" s="595" t="s">
        <v>560</v>
      </c>
      <c r="H138" s="596">
        <v>12</v>
      </c>
      <c r="I138" s="596"/>
      <c r="J138" s="558"/>
      <c r="K138" s="558"/>
      <c r="L138" s="2755" t="s">
        <v>577</v>
      </c>
      <c r="M138" s="2509" t="s">
        <v>357</v>
      </c>
      <c r="N138" s="2509">
        <v>1</v>
      </c>
      <c r="O138" s="2509"/>
      <c r="P138" s="2695"/>
      <c r="Q138" s="2752"/>
    </row>
    <row r="139" spans="1:17" ht="38.25" customHeight="1" hidden="1">
      <c r="A139" s="579"/>
      <c r="B139" s="580"/>
      <c r="C139" s="2645"/>
      <c r="D139" s="2645"/>
      <c r="E139" s="2314"/>
      <c r="F139" s="2763"/>
      <c r="G139" s="1199" t="s">
        <v>318</v>
      </c>
      <c r="H139" s="1200"/>
      <c r="I139" s="1200">
        <v>520</v>
      </c>
      <c r="J139" s="558"/>
      <c r="K139" s="558"/>
      <c r="L139" s="2756"/>
      <c r="M139" s="2509"/>
      <c r="N139" s="2509"/>
      <c r="O139" s="2509"/>
      <c r="P139" s="2696"/>
      <c r="Q139" s="2753"/>
    </row>
    <row r="140" spans="1:17" ht="31.5" customHeight="1" hidden="1">
      <c r="A140" s="579"/>
      <c r="B140" s="580"/>
      <c r="C140" s="2561"/>
      <c r="D140" s="2561" t="s">
        <v>78</v>
      </c>
      <c r="E140" s="2330" t="s">
        <v>831</v>
      </c>
      <c r="F140" s="2313" t="s">
        <v>1210</v>
      </c>
      <c r="G140" s="765" t="s">
        <v>560</v>
      </c>
      <c r="H140" s="766">
        <v>443</v>
      </c>
      <c r="I140" s="766"/>
      <c r="J140" s="477"/>
      <c r="K140" s="477"/>
      <c r="L140" s="2508" t="s">
        <v>831</v>
      </c>
      <c r="M140" s="2509" t="s">
        <v>357</v>
      </c>
      <c r="N140" s="2509">
        <v>1</v>
      </c>
      <c r="O140" s="2604"/>
      <c r="P140" s="2695"/>
      <c r="Q140" s="2700"/>
    </row>
    <row r="141" spans="1:17" ht="39.75" customHeight="1" hidden="1">
      <c r="A141" s="579"/>
      <c r="B141" s="580"/>
      <c r="C141" s="2561"/>
      <c r="D141" s="2561"/>
      <c r="E141" s="2330"/>
      <c r="F141" s="2314"/>
      <c r="G141" s="765" t="s">
        <v>318</v>
      </c>
      <c r="H141" s="766">
        <v>150</v>
      </c>
      <c r="I141" s="766">
        <v>106.3</v>
      </c>
      <c r="J141" s="477"/>
      <c r="K141" s="477"/>
      <c r="L141" s="2508"/>
      <c r="M141" s="2509"/>
      <c r="N141" s="2509"/>
      <c r="O141" s="2604"/>
      <c r="P141" s="2696"/>
      <c r="Q141" s="2701"/>
    </row>
    <row r="142" spans="1:17" ht="27.75" customHeight="1" hidden="1">
      <c r="A142" s="579"/>
      <c r="B142" s="580"/>
      <c r="C142" s="2642"/>
      <c r="D142" s="2642" t="s">
        <v>120</v>
      </c>
      <c r="E142" s="2761" t="s">
        <v>1160</v>
      </c>
      <c r="F142" s="2314"/>
      <c r="G142" s="1201" t="s">
        <v>232</v>
      </c>
      <c r="H142" s="766"/>
      <c r="I142" s="1202">
        <v>25</v>
      </c>
      <c r="J142" s="477"/>
      <c r="K142" s="477"/>
      <c r="L142" s="2432"/>
      <c r="M142" s="2432"/>
      <c r="N142" s="2432"/>
      <c r="O142" s="2476"/>
      <c r="P142" s="2695"/>
      <c r="Q142" s="2700"/>
    </row>
    <row r="143" spans="1:17" ht="33" customHeight="1" hidden="1">
      <c r="A143" s="579"/>
      <c r="B143" s="580"/>
      <c r="C143" s="2646"/>
      <c r="D143" s="2646"/>
      <c r="E143" s="2762"/>
      <c r="F143" s="2315"/>
      <c r="G143" s="1201" t="s">
        <v>522</v>
      </c>
      <c r="H143" s="766"/>
      <c r="I143" s="1202">
        <v>25</v>
      </c>
      <c r="J143" s="477"/>
      <c r="K143" s="477"/>
      <c r="L143" s="2434"/>
      <c r="M143" s="2760"/>
      <c r="N143" s="2760"/>
      <c r="O143" s="2477"/>
      <c r="P143" s="2696"/>
      <c r="Q143" s="2701"/>
    </row>
    <row r="144" spans="1:17" ht="83.25" customHeight="1">
      <c r="A144" s="2455" t="s">
        <v>17</v>
      </c>
      <c r="B144" s="2458" t="s">
        <v>11</v>
      </c>
      <c r="C144" s="2170" t="s">
        <v>23</v>
      </c>
      <c r="D144" s="2642"/>
      <c r="E144" s="2313" t="s">
        <v>832</v>
      </c>
      <c r="F144" s="2702" t="s">
        <v>1211</v>
      </c>
      <c r="G144" s="771" t="s">
        <v>754</v>
      </c>
      <c r="H144" s="763">
        <v>7</v>
      </c>
      <c r="I144" s="763">
        <v>0</v>
      </c>
      <c r="J144" s="764">
        <v>0</v>
      </c>
      <c r="K144" s="764"/>
      <c r="L144" s="685" t="s">
        <v>858</v>
      </c>
      <c r="M144" s="776" t="s">
        <v>357</v>
      </c>
      <c r="N144" s="777">
        <v>1</v>
      </c>
      <c r="O144" s="1480">
        <v>0</v>
      </c>
      <c r="P144" s="687"/>
      <c r="Q144" s="687" t="s">
        <v>1441</v>
      </c>
    </row>
    <row r="145" spans="1:17" ht="25.5" customHeight="1">
      <c r="A145" s="2457"/>
      <c r="B145" s="2460"/>
      <c r="C145" s="2171"/>
      <c r="D145" s="2646"/>
      <c r="E145" s="2315"/>
      <c r="F145" s="2703"/>
      <c r="G145" s="451" t="s">
        <v>16</v>
      </c>
      <c r="H145" s="598">
        <f>H144</f>
        <v>7</v>
      </c>
      <c r="I145" s="598">
        <f>I144</f>
        <v>0</v>
      </c>
      <c r="J145" s="598">
        <f>J144</f>
        <v>0</v>
      </c>
      <c r="K145" s="599">
        <f>K144</f>
        <v>0</v>
      </c>
      <c r="L145" s="2697"/>
      <c r="M145" s="2698"/>
      <c r="N145" s="2698"/>
      <c r="O145" s="2698"/>
      <c r="P145" s="2698"/>
      <c r="Q145" s="2699"/>
    </row>
    <row r="146" spans="1:17" ht="97.5" customHeight="1">
      <c r="A146" s="2455" t="s">
        <v>17</v>
      </c>
      <c r="B146" s="2458" t="s">
        <v>11</v>
      </c>
      <c r="C146" s="2170" t="s">
        <v>59</v>
      </c>
      <c r="D146" s="2645"/>
      <c r="E146" s="2314" t="s">
        <v>833</v>
      </c>
      <c r="F146" s="2314" t="s">
        <v>834</v>
      </c>
      <c r="G146" s="771" t="s">
        <v>36</v>
      </c>
      <c r="H146" s="763">
        <v>2310</v>
      </c>
      <c r="I146" s="763">
        <v>2310</v>
      </c>
      <c r="J146" s="764">
        <v>0</v>
      </c>
      <c r="K146" s="764"/>
      <c r="L146" s="778" t="s">
        <v>859</v>
      </c>
      <c r="M146" s="779" t="s">
        <v>357</v>
      </c>
      <c r="N146" s="780">
        <v>12</v>
      </c>
      <c r="O146" s="1481">
        <v>0</v>
      </c>
      <c r="P146" s="686"/>
      <c r="Q146" s="686" t="s">
        <v>1442</v>
      </c>
    </row>
    <row r="147" spans="1:17" ht="24.75" customHeight="1">
      <c r="A147" s="2457"/>
      <c r="B147" s="2460"/>
      <c r="C147" s="2171"/>
      <c r="D147" s="2646"/>
      <c r="E147" s="2315"/>
      <c r="F147" s="2315"/>
      <c r="G147" s="451" t="s">
        <v>16</v>
      </c>
      <c r="H147" s="598">
        <f>H146</f>
        <v>2310</v>
      </c>
      <c r="I147" s="598">
        <f>I146</f>
        <v>2310</v>
      </c>
      <c r="J147" s="598">
        <f>J146</f>
        <v>0</v>
      </c>
      <c r="K147" s="599">
        <f>K146</f>
        <v>0</v>
      </c>
      <c r="L147" s="2453"/>
      <c r="M147" s="2453"/>
      <c r="N147" s="2453"/>
      <c r="O147" s="2453"/>
      <c r="P147" s="2453"/>
      <c r="Q147" s="2453"/>
    </row>
    <row r="148" spans="1:17" ht="90" customHeight="1">
      <c r="A148" s="2455" t="s">
        <v>17</v>
      </c>
      <c r="B148" s="2458" t="s">
        <v>11</v>
      </c>
      <c r="C148" s="2170" t="s">
        <v>73</v>
      </c>
      <c r="D148" s="2645"/>
      <c r="E148" s="2314" t="s">
        <v>835</v>
      </c>
      <c r="F148" s="382" t="s">
        <v>836</v>
      </c>
      <c r="G148" s="769" t="s">
        <v>522</v>
      </c>
      <c r="H148" s="1260">
        <v>11.3</v>
      </c>
      <c r="I148" s="763">
        <v>11.3</v>
      </c>
      <c r="J148" s="764">
        <v>0</v>
      </c>
      <c r="K148" s="764"/>
      <c r="L148" s="2528" t="s">
        <v>860</v>
      </c>
      <c r="M148" s="2433" t="s">
        <v>357</v>
      </c>
      <c r="N148" s="2530">
        <v>11</v>
      </c>
      <c r="O148" s="2525">
        <v>0</v>
      </c>
      <c r="P148" s="2448" t="s">
        <v>1443</v>
      </c>
      <c r="Q148" s="2447" t="s">
        <v>1443</v>
      </c>
    </row>
    <row r="149" spans="1:17" ht="75" customHeight="1">
      <c r="A149" s="2456"/>
      <c r="B149" s="2459"/>
      <c r="C149" s="2464"/>
      <c r="D149" s="2645"/>
      <c r="E149" s="2314"/>
      <c r="F149" s="382" t="s">
        <v>738</v>
      </c>
      <c r="G149" s="772" t="s">
        <v>29</v>
      </c>
      <c r="H149" s="383">
        <v>11.3</v>
      </c>
      <c r="I149" s="383">
        <v>11.3</v>
      </c>
      <c r="J149" s="764">
        <v>0</v>
      </c>
      <c r="K149" s="764"/>
      <c r="L149" s="2528"/>
      <c r="M149" s="2433"/>
      <c r="N149" s="2530"/>
      <c r="O149" s="2525"/>
      <c r="P149" s="2448"/>
      <c r="Q149" s="2448"/>
    </row>
    <row r="150" spans="1:17" ht="45.75" customHeight="1">
      <c r="A150" s="2456"/>
      <c r="B150" s="2459"/>
      <c r="C150" s="2464"/>
      <c r="D150" s="2645"/>
      <c r="E150" s="2314"/>
      <c r="F150" s="2313" t="s">
        <v>1707</v>
      </c>
      <c r="G150" s="770" t="s">
        <v>36</v>
      </c>
      <c r="H150" s="383">
        <v>127.5</v>
      </c>
      <c r="I150" s="383">
        <v>127.5</v>
      </c>
      <c r="J150" s="477">
        <v>0</v>
      </c>
      <c r="K150" s="477"/>
      <c r="L150" s="2529"/>
      <c r="M150" s="2434"/>
      <c r="N150" s="2531"/>
      <c r="O150" s="2526"/>
      <c r="P150" s="2527"/>
      <c r="Q150" s="2527"/>
    </row>
    <row r="151" spans="1:17" ht="24.75" customHeight="1">
      <c r="A151" s="2457"/>
      <c r="B151" s="2460"/>
      <c r="C151" s="2171"/>
      <c r="D151" s="2646"/>
      <c r="E151" s="2315"/>
      <c r="F151" s="2315"/>
      <c r="G151" s="768" t="s">
        <v>16</v>
      </c>
      <c r="H151" s="598">
        <f>H148+H149+H150</f>
        <v>150.1</v>
      </c>
      <c r="I151" s="598">
        <f>I148+I149+I150</f>
        <v>150.1</v>
      </c>
      <c r="J151" s="598">
        <f>J148+J149+J150</f>
        <v>0</v>
      </c>
      <c r="K151" s="599">
        <f>K148</f>
        <v>0</v>
      </c>
      <c r="L151" s="2453"/>
      <c r="M151" s="2453"/>
      <c r="N151" s="2453"/>
      <c r="O151" s="2453"/>
      <c r="P151" s="2453"/>
      <c r="Q151" s="2453"/>
    </row>
    <row r="152" spans="1:17" ht="91.5" customHeight="1">
      <c r="A152" s="2455" t="s">
        <v>17</v>
      </c>
      <c r="B152" s="2458" t="s">
        <v>11</v>
      </c>
      <c r="C152" s="2170" t="s">
        <v>85</v>
      </c>
      <c r="D152" s="2645"/>
      <c r="E152" s="2314" t="s">
        <v>578</v>
      </c>
      <c r="F152" s="382" t="s">
        <v>837</v>
      </c>
      <c r="G152" s="769" t="s">
        <v>318</v>
      </c>
      <c r="H152" s="763">
        <v>23</v>
      </c>
      <c r="I152" s="763">
        <v>23</v>
      </c>
      <c r="J152" s="764">
        <v>16.5</v>
      </c>
      <c r="K152" s="764"/>
      <c r="L152" s="2528" t="s">
        <v>579</v>
      </c>
      <c r="M152" s="2433" t="s">
        <v>357</v>
      </c>
      <c r="N152" s="2530">
        <v>1</v>
      </c>
      <c r="O152" s="2704">
        <v>1</v>
      </c>
      <c r="P152" s="2448" t="s">
        <v>1444</v>
      </c>
      <c r="Q152" s="2447"/>
    </row>
    <row r="153" spans="1:17" ht="78" customHeight="1">
      <c r="A153" s="2456"/>
      <c r="B153" s="2459"/>
      <c r="C153" s="2464"/>
      <c r="D153" s="2645"/>
      <c r="E153" s="2314"/>
      <c r="F153" s="382" t="s">
        <v>838</v>
      </c>
      <c r="G153" s="770" t="s">
        <v>36</v>
      </c>
      <c r="H153" s="383">
        <v>94</v>
      </c>
      <c r="I153" s="383">
        <v>94</v>
      </c>
      <c r="J153" s="477">
        <v>93.3</v>
      </c>
      <c r="K153" s="477"/>
      <c r="L153" s="2529"/>
      <c r="M153" s="2434"/>
      <c r="N153" s="2531"/>
      <c r="O153" s="2705"/>
      <c r="P153" s="2527"/>
      <c r="Q153" s="2527"/>
    </row>
    <row r="154" spans="1:17" ht="62.25" customHeight="1">
      <c r="A154" s="2457"/>
      <c r="B154" s="2460"/>
      <c r="C154" s="2171"/>
      <c r="D154" s="2646"/>
      <c r="E154" s="2315"/>
      <c r="F154" s="382" t="s">
        <v>839</v>
      </c>
      <c r="G154" s="768" t="s">
        <v>16</v>
      </c>
      <c r="H154" s="598">
        <f>H152+H153</f>
        <v>117</v>
      </c>
      <c r="I154" s="598">
        <f>I152+I153</f>
        <v>117</v>
      </c>
      <c r="J154" s="598">
        <f>J152+J153</f>
        <v>109.8</v>
      </c>
      <c r="K154" s="599">
        <f>K152</f>
        <v>0</v>
      </c>
      <c r="L154" s="2453"/>
      <c r="M154" s="2453"/>
      <c r="N154" s="2453"/>
      <c r="O154" s="2453"/>
      <c r="P154" s="2453"/>
      <c r="Q154" s="2453"/>
    </row>
    <row r="155" spans="1:17" ht="92.25" customHeight="1">
      <c r="A155" s="2455" t="s">
        <v>17</v>
      </c>
      <c r="B155" s="2458" t="s">
        <v>11</v>
      </c>
      <c r="C155" s="2170" t="s">
        <v>118</v>
      </c>
      <c r="D155" s="2645"/>
      <c r="E155" s="2314" t="s">
        <v>840</v>
      </c>
      <c r="F155" s="382" t="s">
        <v>841</v>
      </c>
      <c r="G155" s="769" t="s">
        <v>522</v>
      </c>
      <c r="H155" s="1260">
        <v>70</v>
      </c>
      <c r="I155" s="763">
        <v>41.3</v>
      </c>
      <c r="J155" s="764">
        <v>12.9</v>
      </c>
      <c r="K155" s="764"/>
      <c r="L155" s="2528" t="s">
        <v>861</v>
      </c>
      <c r="M155" s="2433" t="s">
        <v>357</v>
      </c>
      <c r="N155" s="2530">
        <v>1</v>
      </c>
      <c r="O155" s="2525">
        <v>0</v>
      </c>
      <c r="P155" s="2448"/>
      <c r="Q155" s="2447" t="s">
        <v>1445</v>
      </c>
    </row>
    <row r="156" spans="1:17" ht="61.5" customHeight="1">
      <c r="A156" s="2456"/>
      <c r="B156" s="2459"/>
      <c r="C156" s="2464"/>
      <c r="D156" s="2645"/>
      <c r="E156" s="2314"/>
      <c r="F156" s="382" t="s">
        <v>842</v>
      </c>
      <c r="G156" s="770" t="s">
        <v>36</v>
      </c>
      <c r="H156" s="383"/>
      <c r="I156" s="383"/>
      <c r="J156" s="597"/>
      <c r="K156" s="477"/>
      <c r="L156" s="2529"/>
      <c r="M156" s="2434"/>
      <c r="N156" s="2531"/>
      <c r="O156" s="2526"/>
      <c r="P156" s="2527"/>
      <c r="Q156" s="2527"/>
    </row>
    <row r="157" spans="1:17" ht="73.5" customHeight="1">
      <c r="A157" s="2457"/>
      <c r="B157" s="2460"/>
      <c r="C157" s="2171"/>
      <c r="D157" s="2646"/>
      <c r="E157" s="2315"/>
      <c r="F157" s="382" t="s">
        <v>843</v>
      </c>
      <c r="G157" s="768" t="s">
        <v>16</v>
      </c>
      <c r="H157" s="598">
        <f>H155+H156</f>
        <v>70</v>
      </c>
      <c r="I157" s="598">
        <f>I155+I156</f>
        <v>41.3</v>
      </c>
      <c r="J157" s="598">
        <f>J155+J156</f>
        <v>12.9</v>
      </c>
      <c r="K157" s="599">
        <f>K155</f>
        <v>0</v>
      </c>
      <c r="L157" s="2453"/>
      <c r="M157" s="2453"/>
      <c r="N157" s="2453"/>
      <c r="O157" s="2453"/>
      <c r="P157" s="2453"/>
      <c r="Q157" s="2453"/>
    </row>
    <row r="158" spans="1:17" ht="41.25" customHeight="1">
      <c r="A158" s="2455" t="s">
        <v>17</v>
      </c>
      <c r="B158" s="2458" t="s">
        <v>11</v>
      </c>
      <c r="C158" s="2170" t="s">
        <v>76</v>
      </c>
      <c r="D158" s="2645"/>
      <c r="E158" s="2314" t="s">
        <v>844</v>
      </c>
      <c r="F158" s="2313" t="s">
        <v>837</v>
      </c>
      <c r="G158" s="769" t="s">
        <v>318</v>
      </c>
      <c r="H158" s="763">
        <v>721.8</v>
      </c>
      <c r="I158" s="763">
        <v>50</v>
      </c>
      <c r="J158" s="764">
        <v>49.8</v>
      </c>
      <c r="K158" s="764"/>
      <c r="L158" s="2528" t="s">
        <v>862</v>
      </c>
      <c r="M158" s="2433" t="s">
        <v>357</v>
      </c>
      <c r="N158" s="2530">
        <v>1.52</v>
      </c>
      <c r="O158" s="2525">
        <v>0</v>
      </c>
      <c r="P158" s="2448" t="s">
        <v>1446</v>
      </c>
      <c r="Q158" s="2447" t="s">
        <v>1447</v>
      </c>
    </row>
    <row r="159" spans="1:17" ht="46.5" customHeight="1">
      <c r="A159" s="2456"/>
      <c r="B159" s="2459"/>
      <c r="C159" s="2464"/>
      <c r="D159" s="2645"/>
      <c r="E159" s="2314"/>
      <c r="F159" s="2315"/>
      <c r="G159" s="772" t="s">
        <v>36</v>
      </c>
      <c r="H159" s="383">
        <v>1381</v>
      </c>
      <c r="I159" s="383">
        <v>1381</v>
      </c>
      <c r="J159" s="764">
        <v>0</v>
      </c>
      <c r="K159" s="764"/>
      <c r="L159" s="2528"/>
      <c r="M159" s="2433"/>
      <c r="N159" s="2530"/>
      <c r="O159" s="2525"/>
      <c r="P159" s="2448"/>
      <c r="Q159" s="2448"/>
    </row>
    <row r="160" spans="1:17" ht="77.25" customHeight="1">
      <c r="A160" s="2456"/>
      <c r="B160" s="2459"/>
      <c r="C160" s="2464"/>
      <c r="D160" s="2645"/>
      <c r="E160" s="2314"/>
      <c r="F160" s="382" t="s">
        <v>845</v>
      </c>
      <c r="G160" s="770" t="s">
        <v>29</v>
      </c>
      <c r="H160" s="383">
        <v>121.8</v>
      </c>
      <c r="I160" s="383">
        <v>121.8</v>
      </c>
      <c r="J160" s="477">
        <v>0</v>
      </c>
      <c r="K160" s="477"/>
      <c r="L160" s="2529"/>
      <c r="M160" s="2434"/>
      <c r="N160" s="2531"/>
      <c r="O160" s="2526"/>
      <c r="P160" s="2527"/>
      <c r="Q160" s="2527"/>
    </row>
    <row r="161" spans="1:17" ht="67.5" customHeight="1">
      <c r="A161" s="2457"/>
      <c r="B161" s="2460"/>
      <c r="C161" s="2171"/>
      <c r="D161" s="2646"/>
      <c r="E161" s="2315"/>
      <c r="F161" s="382" t="s">
        <v>846</v>
      </c>
      <c r="G161" s="768" t="s">
        <v>16</v>
      </c>
      <c r="H161" s="598">
        <f>H158+H159+H160</f>
        <v>2224.6000000000004</v>
      </c>
      <c r="I161" s="598">
        <f>I158+I159+I160</f>
        <v>1552.8</v>
      </c>
      <c r="J161" s="598">
        <f>J158+J159+J160</f>
        <v>49.8</v>
      </c>
      <c r="K161" s="598">
        <f>K158+K159+K160</f>
        <v>0</v>
      </c>
      <c r="L161" s="2453"/>
      <c r="M161" s="2453"/>
      <c r="N161" s="2453"/>
      <c r="O161" s="2453"/>
      <c r="P161" s="2453"/>
      <c r="Q161" s="2453"/>
    </row>
    <row r="162" spans="1:17" ht="97.5" customHeight="1">
      <c r="A162" s="2455" t="s">
        <v>17</v>
      </c>
      <c r="B162" s="2458" t="s">
        <v>11</v>
      </c>
      <c r="C162" s="2170" t="s">
        <v>78</v>
      </c>
      <c r="D162" s="2645"/>
      <c r="E162" s="2314" t="s">
        <v>847</v>
      </c>
      <c r="F162" s="382" t="s">
        <v>837</v>
      </c>
      <c r="G162" s="769" t="s">
        <v>522</v>
      </c>
      <c r="H162" s="1260">
        <v>73.1</v>
      </c>
      <c r="I162" s="763">
        <v>73.1</v>
      </c>
      <c r="J162" s="764">
        <v>24</v>
      </c>
      <c r="K162" s="764"/>
      <c r="L162" s="2528" t="s">
        <v>863</v>
      </c>
      <c r="M162" s="2433" t="s">
        <v>357</v>
      </c>
      <c r="N162" s="2530">
        <v>1.56</v>
      </c>
      <c r="O162" s="2525">
        <v>0</v>
      </c>
      <c r="P162" s="2448"/>
      <c r="Q162" s="2447" t="s">
        <v>1448</v>
      </c>
    </row>
    <row r="163" spans="1:17" ht="75.75" customHeight="1">
      <c r="A163" s="2456"/>
      <c r="B163" s="2459"/>
      <c r="C163" s="2464"/>
      <c r="D163" s="2645"/>
      <c r="E163" s="2314"/>
      <c r="F163" s="382" t="s">
        <v>848</v>
      </c>
      <c r="G163" s="770" t="s">
        <v>36</v>
      </c>
      <c r="H163" s="383">
        <v>244.4</v>
      </c>
      <c r="I163" s="383">
        <v>244.4</v>
      </c>
      <c r="J163" s="477">
        <v>0</v>
      </c>
      <c r="K163" s="477"/>
      <c r="L163" s="2529"/>
      <c r="M163" s="2434"/>
      <c r="N163" s="2531"/>
      <c r="O163" s="2526"/>
      <c r="P163" s="2527"/>
      <c r="Q163" s="2527"/>
    </row>
    <row r="164" spans="1:17" ht="53.25" customHeight="1">
      <c r="A164" s="2457"/>
      <c r="B164" s="2460"/>
      <c r="C164" s="2171"/>
      <c r="D164" s="2646"/>
      <c r="E164" s="2315"/>
      <c r="F164" s="382" t="s">
        <v>849</v>
      </c>
      <c r="G164" s="768" t="s">
        <v>16</v>
      </c>
      <c r="H164" s="598">
        <f>H162+H163</f>
        <v>317.5</v>
      </c>
      <c r="I164" s="598">
        <f>I162+I163</f>
        <v>317.5</v>
      </c>
      <c r="J164" s="598">
        <f>J162+J163</f>
        <v>24</v>
      </c>
      <c r="K164" s="599">
        <f>K162</f>
        <v>0</v>
      </c>
      <c r="L164" s="2453"/>
      <c r="M164" s="2453"/>
      <c r="N164" s="2453"/>
      <c r="O164" s="2453"/>
      <c r="P164" s="2453"/>
      <c r="Q164" s="2453"/>
    </row>
    <row r="165" spans="1:17" ht="42.75" customHeight="1">
      <c r="A165" s="2455" t="s">
        <v>17</v>
      </c>
      <c r="B165" s="2458" t="s">
        <v>11</v>
      </c>
      <c r="C165" s="2170" t="s">
        <v>120</v>
      </c>
      <c r="D165" s="2645"/>
      <c r="E165" s="2314" t="s">
        <v>850</v>
      </c>
      <c r="F165" s="2314" t="s">
        <v>827</v>
      </c>
      <c r="G165" s="771" t="s">
        <v>15</v>
      </c>
      <c r="H165" s="763"/>
      <c r="I165" s="763">
        <v>515</v>
      </c>
      <c r="J165" s="764">
        <v>335.1</v>
      </c>
      <c r="K165" s="764"/>
      <c r="L165" s="2432" t="s">
        <v>864</v>
      </c>
      <c r="M165" s="2432" t="s">
        <v>357</v>
      </c>
      <c r="N165" s="2435">
        <v>6.6</v>
      </c>
      <c r="O165" s="2438">
        <v>0.625</v>
      </c>
      <c r="P165" s="2429" t="s">
        <v>1449</v>
      </c>
      <c r="Q165" s="2429" t="s">
        <v>1450</v>
      </c>
    </row>
    <row r="166" spans="1:17" ht="47.25" customHeight="1">
      <c r="A166" s="2456"/>
      <c r="B166" s="2459"/>
      <c r="C166" s="2464"/>
      <c r="D166" s="2645"/>
      <c r="E166" s="2314"/>
      <c r="F166" s="2314"/>
      <c r="G166" s="742" t="s">
        <v>58</v>
      </c>
      <c r="H166" s="383">
        <v>600</v>
      </c>
      <c r="I166" s="383"/>
      <c r="J166" s="597"/>
      <c r="K166" s="477"/>
      <c r="L166" s="2433"/>
      <c r="M166" s="2433"/>
      <c r="N166" s="2436"/>
      <c r="O166" s="2439"/>
      <c r="P166" s="2430"/>
      <c r="Q166" s="2430"/>
    </row>
    <row r="167" spans="1:17" ht="54" customHeight="1">
      <c r="A167" s="2456"/>
      <c r="B167" s="2459"/>
      <c r="C167" s="2464"/>
      <c r="D167" s="2645"/>
      <c r="E167" s="2314"/>
      <c r="F167" s="2314"/>
      <c r="G167" s="1264" t="s">
        <v>754</v>
      </c>
      <c r="H167" s="383"/>
      <c r="I167" s="383">
        <v>566</v>
      </c>
      <c r="J167" s="477">
        <v>566</v>
      </c>
      <c r="K167" s="477"/>
      <c r="L167" s="2434"/>
      <c r="M167" s="2434"/>
      <c r="N167" s="2437"/>
      <c r="O167" s="2440"/>
      <c r="P167" s="2431"/>
      <c r="Q167" s="2431"/>
    </row>
    <row r="168" spans="1:17" ht="24.75" customHeight="1">
      <c r="A168" s="2457"/>
      <c r="B168" s="2460"/>
      <c r="C168" s="2171"/>
      <c r="D168" s="2646"/>
      <c r="E168" s="2315"/>
      <c r="F168" s="2315"/>
      <c r="G168" s="451" t="s">
        <v>16</v>
      </c>
      <c r="H168" s="598">
        <f>H165+H166+H167</f>
        <v>600</v>
      </c>
      <c r="I168" s="598">
        <f>I165+I166+I167</f>
        <v>1081</v>
      </c>
      <c r="J168" s="598">
        <f>J165+J166+J167</f>
        <v>901.1</v>
      </c>
      <c r="K168" s="599">
        <f>K165</f>
        <v>0</v>
      </c>
      <c r="L168" s="2453"/>
      <c r="M168" s="2453"/>
      <c r="N168" s="2453"/>
      <c r="O168" s="2453"/>
      <c r="P168" s="2453"/>
      <c r="Q168" s="2453"/>
    </row>
    <row r="169" spans="1:17" s="109" customFormat="1" ht="23.25" customHeight="1">
      <c r="A169" s="442" t="s">
        <v>17</v>
      </c>
      <c r="B169" s="443" t="s">
        <v>11</v>
      </c>
      <c r="C169" s="2473" t="s">
        <v>25</v>
      </c>
      <c r="D169" s="2474"/>
      <c r="E169" s="2474"/>
      <c r="F169" s="2474"/>
      <c r="G169" s="2475"/>
      <c r="H169" s="551">
        <f>SUM(H168+H164+H154+H161+H157+H151+H147+H145+H123)</f>
        <v>8131.200000000001</v>
      </c>
      <c r="I169" s="551">
        <f>SUM(I168+I164+I154+I161+I157+I151+I147+I145+I123)</f>
        <v>9564.900000000001</v>
      </c>
      <c r="J169" s="551">
        <f>SUM(J168+J164+J154+J161+J157+J151+J147+J145+J123)</f>
        <v>4998.200000000001</v>
      </c>
      <c r="K169" s="551" t="e">
        <f>SUM(K123+#REF!+K147)</f>
        <v>#REF!</v>
      </c>
      <c r="L169" s="2454"/>
      <c r="M169" s="2454"/>
      <c r="N169" s="2454"/>
      <c r="O169" s="2454"/>
      <c r="P169" s="2454"/>
      <c r="Q169" s="2454"/>
    </row>
    <row r="170" spans="1:37" s="335" customFormat="1" ht="24" customHeight="1">
      <c r="A170" s="566" t="s">
        <v>17</v>
      </c>
      <c r="B170" s="567" t="s">
        <v>17</v>
      </c>
      <c r="C170" s="2600" t="s">
        <v>580</v>
      </c>
      <c r="D170" s="2601"/>
      <c r="E170" s="2601"/>
      <c r="F170" s="2601"/>
      <c r="G170" s="2601"/>
      <c r="H170" s="2601"/>
      <c r="I170" s="2601"/>
      <c r="J170" s="2601"/>
      <c r="K170" s="2601"/>
      <c r="L170" s="2601"/>
      <c r="M170" s="2601"/>
      <c r="N170" s="2601"/>
      <c r="O170" s="2601"/>
      <c r="P170" s="2601"/>
      <c r="Q170" s="2602"/>
      <c r="AC170" s="337"/>
      <c r="AD170" s="337"/>
      <c r="AE170" s="337"/>
      <c r="AF170" s="337"/>
      <c r="AG170" s="337"/>
      <c r="AH170" s="337"/>
      <c r="AI170" s="337"/>
      <c r="AJ170" s="337"/>
      <c r="AK170" s="337"/>
    </row>
    <row r="171" spans="1:17" ht="106.5" customHeight="1">
      <c r="A171" s="2455" t="s">
        <v>17</v>
      </c>
      <c r="B171" s="2458" t="s">
        <v>17</v>
      </c>
      <c r="C171" s="2316" t="s">
        <v>11</v>
      </c>
      <c r="D171" s="2561"/>
      <c r="E171" s="2330" t="s">
        <v>581</v>
      </c>
      <c r="F171" s="2330" t="s">
        <v>1212</v>
      </c>
      <c r="G171" s="748" t="s">
        <v>318</v>
      </c>
      <c r="H171" s="600">
        <v>719.7</v>
      </c>
      <c r="I171" s="445">
        <v>719.7</v>
      </c>
      <c r="J171" s="477">
        <v>553.3</v>
      </c>
      <c r="K171" s="477"/>
      <c r="L171" s="2562" t="s">
        <v>865</v>
      </c>
      <c r="M171" s="782" t="s">
        <v>582</v>
      </c>
      <c r="N171" s="767">
        <v>4.355</v>
      </c>
      <c r="O171" s="781"/>
      <c r="P171" s="2565" t="s">
        <v>1451</v>
      </c>
      <c r="Q171" s="2522"/>
    </row>
    <row r="172" spans="1:17" ht="80.25" customHeight="1">
      <c r="A172" s="2456"/>
      <c r="B172" s="2459"/>
      <c r="C172" s="2316"/>
      <c r="D172" s="2561"/>
      <c r="E172" s="2330"/>
      <c r="F172" s="2330"/>
      <c r="G172" s="748" t="s">
        <v>15</v>
      </c>
      <c r="H172" s="1259">
        <v>480.3</v>
      </c>
      <c r="I172" s="445">
        <v>325.3</v>
      </c>
      <c r="J172" s="477">
        <v>317.9</v>
      </c>
      <c r="K172" s="477"/>
      <c r="L172" s="2563"/>
      <c r="M172" s="2603" t="s">
        <v>866</v>
      </c>
      <c r="N172" s="2604">
        <v>10</v>
      </c>
      <c r="O172" s="2605">
        <v>13</v>
      </c>
      <c r="P172" s="2566"/>
      <c r="Q172" s="2523"/>
    </row>
    <row r="173" spans="1:17" ht="60" customHeight="1">
      <c r="A173" s="2456"/>
      <c r="B173" s="2459"/>
      <c r="C173" s="2316"/>
      <c r="D173" s="2561"/>
      <c r="E173" s="2330"/>
      <c r="F173" s="2330"/>
      <c r="G173" s="748" t="s">
        <v>560</v>
      </c>
      <c r="H173" s="600">
        <v>400</v>
      </c>
      <c r="I173" s="445">
        <v>451.6</v>
      </c>
      <c r="J173" s="477">
        <v>451.5</v>
      </c>
      <c r="K173" s="477"/>
      <c r="L173" s="2564"/>
      <c r="M173" s="2603"/>
      <c r="N173" s="2604"/>
      <c r="O173" s="2605"/>
      <c r="P173" s="2567"/>
      <c r="Q173" s="2524"/>
    </row>
    <row r="174" spans="1:17" ht="24.75" customHeight="1">
      <c r="A174" s="2457"/>
      <c r="B174" s="2460"/>
      <c r="C174" s="2316"/>
      <c r="D174" s="2561"/>
      <c r="E174" s="2330"/>
      <c r="F174" s="2330"/>
      <c r="G174" s="451" t="s">
        <v>16</v>
      </c>
      <c r="H174" s="598">
        <f>SUM(H171:H173)</f>
        <v>1600</v>
      </c>
      <c r="I174" s="598">
        <f>SUM(I171:I173)</f>
        <v>1496.6</v>
      </c>
      <c r="J174" s="598">
        <f>SUM(J171:J173)</f>
        <v>1322.6999999999998</v>
      </c>
      <c r="K174" s="599"/>
      <c r="L174" s="2453"/>
      <c r="M174" s="2453"/>
      <c r="N174" s="2453"/>
      <c r="O174" s="2453"/>
      <c r="P174" s="2453"/>
      <c r="Q174" s="2453"/>
    </row>
    <row r="175" spans="1:17" s="109" customFormat="1" ht="23.25" customHeight="1">
      <c r="A175" s="442" t="s">
        <v>17</v>
      </c>
      <c r="B175" s="443" t="s">
        <v>17</v>
      </c>
      <c r="C175" s="2473" t="s">
        <v>25</v>
      </c>
      <c r="D175" s="2474"/>
      <c r="E175" s="2474"/>
      <c r="F175" s="2474"/>
      <c r="G175" s="2475"/>
      <c r="H175" s="551">
        <f>SUM(H174)</f>
        <v>1600</v>
      </c>
      <c r="I175" s="551">
        <f>SUM(I174)</f>
        <v>1496.6</v>
      </c>
      <c r="J175" s="551">
        <f>SUM(J174)</f>
        <v>1322.6999999999998</v>
      </c>
      <c r="K175" s="551" t="e">
        <f>SUM(K129+#REF!+K174)</f>
        <v>#REF!</v>
      </c>
      <c r="L175" s="2454"/>
      <c r="M175" s="2454"/>
      <c r="N175" s="2454"/>
      <c r="O175" s="2454"/>
      <c r="P175" s="2454"/>
      <c r="Q175" s="2454"/>
    </row>
    <row r="176" spans="1:17" s="139" customFormat="1" ht="23.25" customHeight="1">
      <c r="A176" s="355" t="s">
        <v>17</v>
      </c>
      <c r="B176" s="2607" t="s">
        <v>31</v>
      </c>
      <c r="C176" s="2608"/>
      <c r="D176" s="2608"/>
      <c r="E176" s="2608"/>
      <c r="F176" s="2608"/>
      <c r="G176" s="2609"/>
      <c r="H176" s="574">
        <f>SUM(H169+H175)</f>
        <v>9731.2</v>
      </c>
      <c r="I176" s="574">
        <f>SUM(I169+I175)</f>
        <v>11061.500000000002</v>
      </c>
      <c r="J176" s="574">
        <f>SUM(J169+J175)</f>
        <v>6320.900000000001</v>
      </c>
      <c r="K176" s="574" t="e">
        <f>SUM(K169)</f>
        <v>#REF!</v>
      </c>
      <c r="L176" s="2606"/>
      <c r="M176" s="2606"/>
      <c r="N176" s="2606"/>
      <c r="O176" s="2606"/>
      <c r="P176" s="2606"/>
      <c r="Q176" s="2606"/>
    </row>
    <row r="177" spans="1:17" s="139" customFormat="1" ht="23.25" customHeight="1">
      <c r="A177" s="2610" t="s">
        <v>39</v>
      </c>
      <c r="B177" s="2611"/>
      <c r="C177" s="2611"/>
      <c r="D177" s="2611"/>
      <c r="E177" s="2611"/>
      <c r="F177" s="2611"/>
      <c r="G177" s="2612"/>
      <c r="H177" s="601">
        <f>SUM(H117+H176)</f>
        <v>27846.100000000002</v>
      </c>
      <c r="I177" s="601">
        <f>SUM(I117+I176)</f>
        <v>30341.9</v>
      </c>
      <c r="J177" s="601">
        <f>SUM(J117+J176)</f>
        <v>18242.4</v>
      </c>
      <c r="K177" s="601" t="e">
        <f>SUM(#REF!+K176)</f>
        <v>#REF!</v>
      </c>
      <c r="L177" s="2599"/>
      <c r="M177" s="2599"/>
      <c r="N177" s="2599"/>
      <c r="O177" s="2599"/>
      <c r="P177" s="2599"/>
      <c r="Q177" s="2599"/>
    </row>
    <row r="178" spans="10:11" ht="19.5" customHeight="1">
      <c r="J178" s="116"/>
      <c r="K178" s="116"/>
    </row>
    <row r="179" spans="6:17" ht="19.5" customHeight="1">
      <c r="F179" s="114">
        <v>4</v>
      </c>
      <c r="G179" s="353" t="s">
        <v>15</v>
      </c>
      <c r="H179" s="1800">
        <f>SUM(H18+H66+H71+H86+H99+H103+H107+H111+H120+H148+H155+H162+H165+H172)</f>
        <v>6214.600000000001</v>
      </c>
      <c r="I179" s="1800">
        <f>SUM(I18+I66+I71+I86+I99+I103+I107+I111+I120+I148+I155+I162+I165+I172)</f>
        <v>6997.500000000001</v>
      </c>
      <c r="J179" s="354">
        <f>SUM(J18+J66+J71+J86+J99+J103+J107+J111+J120+J148+J155+J162+J165+J172)</f>
        <v>6203.799999999999</v>
      </c>
      <c r="K179" s="115"/>
      <c r="O179" s="1445"/>
      <c r="P179" s="176" t="s">
        <v>1699</v>
      </c>
      <c r="Q179" s="1447">
        <v>23</v>
      </c>
    </row>
    <row r="180" spans="7:17" ht="33.75" customHeight="1">
      <c r="G180" s="353" t="s">
        <v>318</v>
      </c>
      <c r="H180" s="1800">
        <f>SUM(H19+H67+H74+H76+H82+H91+H95+H112+H121+H152+H158+H171)</f>
        <v>5958.8</v>
      </c>
      <c r="I180" s="1800">
        <f>SUM(I19+I67+I74+I76+I82+I91+I95+I112+I121+I152+I158+I171)</f>
        <v>5087.5</v>
      </c>
      <c r="J180" s="354">
        <f>SUM(J19+J67+J74+J76+J82+J91+J95+J112+J121+J152+J158+J171)</f>
        <v>4473.7</v>
      </c>
      <c r="K180" s="116"/>
      <c r="O180" s="1443"/>
      <c r="P180" s="199" t="s">
        <v>1696</v>
      </c>
      <c r="Q180" s="176">
        <v>8</v>
      </c>
    </row>
    <row r="181" spans="7:17" ht="66" customHeight="1">
      <c r="G181" s="353" t="s">
        <v>402</v>
      </c>
      <c r="H181" s="1800">
        <f>SUM(H77)</f>
        <v>0</v>
      </c>
      <c r="I181" s="1800">
        <f>SUM(I77)</f>
        <v>1627</v>
      </c>
      <c r="J181" s="354">
        <f>SUM(J77)</f>
        <v>1627</v>
      </c>
      <c r="K181" s="116"/>
      <c r="O181" s="1434"/>
      <c r="P181" s="199" t="s">
        <v>1697</v>
      </c>
      <c r="Q181" s="176">
        <v>5</v>
      </c>
    </row>
    <row r="182" spans="7:17" ht="50.25" customHeight="1">
      <c r="G182" s="353" t="s">
        <v>28</v>
      </c>
      <c r="H182" s="1800">
        <f>SUM(H73)</f>
        <v>20</v>
      </c>
      <c r="I182" s="1800">
        <f>SUM(I73)</f>
        <v>20</v>
      </c>
      <c r="J182" s="411">
        <f>SUM(J73)</f>
        <v>0</v>
      </c>
      <c r="K182" s="116"/>
      <c r="O182" s="1444"/>
      <c r="P182" s="199" t="s">
        <v>1698</v>
      </c>
      <c r="Q182" s="176">
        <v>10</v>
      </c>
    </row>
    <row r="183" spans="7:11" ht="15">
      <c r="G183" s="353" t="s">
        <v>29</v>
      </c>
      <c r="H183" s="1800">
        <f>SUM(H93+H97+H101+H105+H109+H114+H149+H160)</f>
        <v>791</v>
      </c>
      <c r="I183" s="1800">
        <f>SUM(I93+I97+I101+I105+I109+I114+I149+I160)</f>
        <v>872.7</v>
      </c>
      <c r="J183" s="354">
        <f>SUM(J93+J97+J101+J105+J109+J114+J149+J160)</f>
        <v>262</v>
      </c>
      <c r="K183" s="116"/>
    </row>
    <row r="184" spans="7:11" ht="15">
      <c r="G184" s="353" t="s">
        <v>754</v>
      </c>
      <c r="H184" s="1800">
        <f>SUM(H20+H78+H87+H122+H144+H167+H173)</f>
        <v>2200</v>
      </c>
      <c r="I184" s="1800">
        <f>SUM(I20+I78+I87+I122+I144+I167+I173)</f>
        <v>2851.4</v>
      </c>
      <c r="J184" s="354">
        <f>SUM(J20+J78+J87+J122+J144+J167+J173)</f>
        <v>2851.4</v>
      </c>
      <c r="K184" s="116"/>
    </row>
    <row r="185" spans="7:11" ht="15">
      <c r="G185" s="353" t="s">
        <v>36</v>
      </c>
      <c r="H185" s="1800">
        <f>SUM(H92+H96+H100+H104+H108+H113+H146+H150+H153+H156+H159+H163)</f>
        <v>12061.699999999999</v>
      </c>
      <c r="I185" s="1800">
        <f>SUM(I92+I96+I100+I104+I108+I113+I146+I150+I153+I156+I159+I163)</f>
        <v>12885.8</v>
      </c>
      <c r="J185" s="354">
        <f>SUM(J92+J96+J100+J104+J108+J113+J146+J150+J153+J156+J159+J163)</f>
        <v>2824.5</v>
      </c>
      <c r="K185" s="116"/>
    </row>
    <row r="186" spans="7:11" ht="15">
      <c r="G186" s="353" t="s">
        <v>58</v>
      </c>
      <c r="H186" s="411">
        <f>SUM(H166)</f>
        <v>600</v>
      </c>
      <c r="I186" s="411">
        <f>SUM(I166)</f>
        <v>0</v>
      </c>
      <c r="J186" s="411">
        <f>SUM(J166)</f>
        <v>0</v>
      </c>
      <c r="K186" s="116"/>
    </row>
    <row r="187" spans="7:11" ht="15">
      <c r="G187" s="1257" t="s">
        <v>40</v>
      </c>
      <c r="H187" s="1258">
        <f>SUM(H179:H186)</f>
        <v>27846.1</v>
      </c>
      <c r="I187" s="1258">
        <f>SUM(I179:I186)</f>
        <v>30341.9</v>
      </c>
      <c r="J187" s="1258">
        <f>SUM(J179:J186)</f>
        <v>18242.4</v>
      </c>
      <c r="K187" s="116"/>
    </row>
    <row r="188" spans="10:11" ht="15">
      <c r="J188" s="116"/>
      <c r="K188" s="116"/>
    </row>
    <row r="189" spans="10:11" ht="15">
      <c r="J189" s="116"/>
      <c r="K189" s="116"/>
    </row>
    <row r="190" spans="10:11" ht="15">
      <c r="J190" s="116"/>
      <c r="K190" s="116"/>
    </row>
    <row r="191" spans="10:11" ht="15">
      <c r="J191" s="116"/>
      <c r="K191" s="116"/>
    </row>
    <row r="192" spans="10:11" ht="15">
      <c r="J192" s="116"/>
      <c r="K192" s="116"/>
    </row>
    <row r="193" spans="10:11" ht="15">
      <c r="J193" s="116"/>
      <c r="K193" s="116"/>
    </row>
    <row r="194" spans="10:11" ht="15">
      <c r="J194" s="116"/>
      <c r="K194" s="116"/>
    </row>
    <row r="195" spans="10:11" ht="15">
      <c r="J195" s="116"/>
      <c r="K195" s="116"/>
    </row>
    <row r="196" spans="10:11" ht="15">
      <c r="J196" s="116"/>
      <c r="K196" s="116"/>
    </row>
    <row r="197" spans="10:11" ht="15">
      <c r="J197" s="116"/>
      <c r="K197" s="116"/>
    </row>
    <row r="198" spans="10:11" ht="15">
      <c r="J198" s="116"/>
      <c r="K198" s="116"/>
    </row>
    <row r="199" spans="10:11" ht="15">
      <c r="J199" s="116"/>
      <c r="K199" s="116"/>
    </row>
    <row r="200" spans="10:11" ht="15">
      <c r="J200" s="116"/>
      <c r="K200" s="116"/>
    </row>
    <row r="201" spans="10:11" ht="15">
      <c r="J201" s="116"/>
      <c r="K201" s="116"/>
    </row>
    <row r="202" spans="10:11" ht="15">
      <c r="J202" s="116"/>
      <c r="K202" s="116"/>
    </row>
    <row r="203" spans="10:11" ht="15">
      <c r="J203" s="116"/>
      <c r="K203" s="116"/>
    </row>
    <row r="204" spans="10:11" ht="15">
      <c r="J204" s="116"/>
      <c r="K204" s="116"/>
    </row>
    <row r="205" spans="10:11" ht="15">
      <c r="J205" s="116"/>
      <c r="K205" s="116"/>
    </row>
    <row r="206" spans="10:11" ht="15">
      <c r="J206" s="116"/>
      <c r="K206" s="116"/>
    </row>
    <row r="207" spans="10:11" ht="15">
      <c r="J207" s="116"/>
      <c r="K207" s="116"/>
    </row>
    <row r="208" spans="10:11" ht="15">
      <c r="J208" s="116"/>
      <c r="K208" s="116"/>
    </row>
    <row r="209" spans="10:11" ht="15">
      <c r="J209" s="116"/>
      <c r="K209" s="116"/>
    </row>
    <row r="210" spans="10:11" ht="15">
      <c r="J210" s="116"/>
      <c r="K210" s="116"/>
    </row>
    <row r="211" spans="10:11" ht="15">
      <c r="J211" s="116"/>
      <c r="K211" s="116"/>
    </row>
    <row r="212" spans="10:11" ht="15">
      <c r="J212" s="116"/>
      <c r="K212" s="116"/>
    </row>
    <row r="213" spans="10:11" ht="15">
      <c r="J213" s="116"/>
      <c r="K213" s="116"/>
    </row>
    <row r="214" spans="10:11" ht="15">
      <c r="J214" s="116"/>
      <c r="K214" s="116"/>
    </row>
    <row r="215" spans="10:11" ht="15">
      <c r="J215" s="116"/>
      <c r="K215" s="116"/>
    </row>
    <row r="216" spans="10:11" ht="15">
      <c r="J216" s="116"/>
      <c r="K216" s="116"/>
    </row>
    <row r="217" spans="10:11" ht="15">
      <c r="J217" s="116"/>
      <c r="K217" s="116"/>
    </row>
    <row r="218" spans="10:11" ht="15">
      <c r="J218" s="116"/>
      <c r="K218" s="116"/>
    </row>
    <row r="219" spans="10:11" ht="15">
      <c r="J219" s="116"/>
      <c r="K219" s="116"/>
    </row>
    <row r="220" spans="10:11" ht="15">
      <c r="J220" s="116"/>
      <c r="K220" s="116"/>
    </row>
    <row r="221" spans="10:11" ht="15">
      <c r="J221" s="116"/>
      <c r="K221" s="116"/>
    </row>
    <row r="222" spans="10:11" ht="15">
      <c r="J222" s="116"/>
      <c r="K222" s="116"/>
    </row>
    <row r="223" spans="10:11" ht="15">
      <c r="J223" s="116"/>
      <c r="K223" s="116"/>
    </row>
    <row r="224" spans="10:11" ht="15">
      <c r="J224" s="116"/>
      <c r="K224" s="116"/>
    </row>
    <row r="225" spans="10:11" ht="15">
      <c r="J225" s="116"/>
      <c r="K225" s="116"/>
    </row>
    <row r="226" spans="10:11" ht="15">
      <c r="J226" s="116"/>
      <c r="K226" s="116"/>
    </row>
    <row r="227" spans="10:11" ht="15">
      <c r="J227" s="116"/>
      <c r="K227" s="116"/>
    </row>
    <row r="228" spans="10:11" ht="15">
      <c r="J228" s="116"/>
      <c r="K228" s="116"/>
    </row>
    <row r="229" spans="10:11" ht="15">
      <c r="J229" s="116"/>
      <c r="K229" s="116"/>
    </row>
    <row r="230" spans="10:11" ht="15">
      <c r="J230" s="116"/>
      <c r="K230" s="116"/>
    </row>
    <row r="231" spans="10:11" ht="15">
      <c r="J231" s="116"/>
      <c r="K231" s="116"/>
    </row>
    <row r="232" spans="10:11" ht="15">
      <c r="J232" s="116"/>
      <c r="K232" s="116"/>
    </row>
    <row r="233" spans="10:11" ht="15">
      <c r="J233" s="116"/>
      <c r="K233" s="116"/>
    </row>
    <row r="234" spans="10:11" ht="15">
      <c r="J234" s="116"/>
      <c r="K234" s="116"/>
    </row>
    <row r="235" spans="10:11" ht="15">
      <c r="J235" s="116"/>
      <c r="K235" s="116"/>
    </row>
    <row r="236" spans="10:11" ht="15">
      <c r="J236" s="116"/>
      <c r="K236" s="116"/>
    </row>
    <row r="237" spans="10:11" ht="15">
      <c r="J237" s="116"/>
      <c r="K237" s="116"/>
    </row>
    <row r="238" spans="10:11" ht="15">
      <c r="J238" s="116"/>
      <c r="K238" s="116"/>
    </row>
    <row r="239" spans="10:11" ht="15">
      <c r="J239" s="116"/>
      <c r="K239" s="116"/>
    </row>
    <row r="240" spans="10:11" ht="15">
      <c r="J240" s="116"/>
      <c r="K240" s="116"/>
    </row>
    <row r="241" spans="10:11" ht="15">
      <c r="J241" s="116"/>
      <c r="K241" s="116"/>
    </row>
    <row r="242" spans="10:11" ht="15">
      <c r="J242" s="116"/>
      <c r="K242" s="116"/>
    </row>
    <row r="243" spans="10:11" ht="15">
      <c r="J243" s="116"/>
      <c r="K243" s="116"/>
    </row>
    <row r="244" spans="10:11" ht="15">
      <c r="J244" s="116"/>
      <c r="K244" s="116"/>
    </row>
    <row r="245" spans="10:11" ht="15">
      <c r="J245" s="116"/>
      <c r="K245" s="116"/>
    </row>
    <row r="246" spans="10:11" ht="15">
      <c r="J246" s="116"/>
      <c r="K246" s="116"/>
    </row>
    <row r="247" spans="10:11" ht="15">
      <c r="J247" s="116"/>
      <c r="K247" s="116"/>
    </row>
    <row r="248" spans="10:11" ht="15">
      <c r="J248" s="116"/>
      <c r="K248" s="116"/>
    </row>
    <row r="249" spans="10:11" ht="15">
      <c r="J249" s="116"/>
      <c r="K249" s="116"/>
    </row>
    <row r="250" spans="10:11" ht="15">
      <c r="J250" s="116"/>
      <c r="K250" s="116"/>
    </row>
    <row r="251" spans="10:11" ht="15">
      <c r="J251" s="116"/>
      <c r="K251" s="116"/>
    </row>
    <row r="252" spans="10:11" ht="15">
      <c r="J252" s="116"/>
      <c r="K252" s="116"/>
    </row>
    <row r="253" spans="10:11" ht="15">
      <c r="J253" s="116"/>
      <c r="K253" s="116"/>
    </row>
    <row r="254" spans="10:11" ht="15">
      <c r="J254" s="116"/>
      <c r="K254" s="116"/>
    </row>
    <row r="255" spans="10:11" ht="15">
      <c r="J255" s="116"/>
      <c r="K255" s="116"/>
    </row>
    <row r="256" spans="10:11" ht="15">
      <c r="J256" s="116"/>
      <c r="K256" s="116"/>
    </row>
    <row r="257" spans="10:11" ht="15">
      <c r="J257" s="116"/>
      <c r="K257" s="116"/>
    </row>
    <row r="258" spans="10:11" ht="15">
      <c r="J258" s="116"/>
      <c r="K258" s="116"/>
    </row>
    <row r="259" spans="10:11" ht="15">
      <c r="J259" s="116"/>
      <c r="K259" s="116"/>
    </row>
    <row r="260" spans="10:11" ht="15">
      <c r="J260" s="116"/>
      <c r="K260" s="116"/>
    </row>
    <row r="261" spans="10:11" ht="15">
      <c r="J261" s="116"/>
      <c r="K261" s="116"/>
    </row>
    <row r="262" spans="10:11" ht="15">
      <c r="J262" s="116"/>
      <c r="K262" s="116"/>
    </row>
    <row r="263" spans="10:11" ht="15">
      <c r="J263" s="116"/>
      <c r="K263" s="116"/>
    </row>
    <row r="264" spans="10:11" ht="15">
      <c r="J264" s="116"/>
      <c r="K264" s="116"/>
    </row>
    <row r="265" spans="10:11" ht="15">
      <c r="J265" s="116"/>
      <c r="K265" s="116"/>
    </row>
    <row r="266" spans="10:11" ht="15">
      <c r="J266" s="116"/>
      <c r="K266" s="116"/>
    </row>
    <row r="267" spans="10:11" ht="15">
      <c r="J267" s="116"/>
      <c r="K267" s="116"/>
    </row>
    <row r="268" spans="10:11" ht="15">
      <c r="J268" s="116"/>
      <c r="K268" s="116"/>
    </row>
    <row r="269" spans="10:11" ht="15">
      <c r="J269" s="116"/>
      <c r="K269" s="116"/>
    </row>
    <row r="270" spans="10:11" ht="15">
      <c r="J270" s="116"/>
      <c r="K270" s="116"/>
    </row>
    <row r="271" spans="10:11" ht="15">
      <c r="J271" s="116"/>
      <c r="K271" s="116"/>
    </row>
    <row r="272" spans="10:11" ht="15">
      <c r="J272" s="116"/>
      <c r="K272" s="116"/>
    </row>
    <row r="273" spans="10:11" ht="15">
      <c r="J273" s="116"/>
      <c r="K273" s="116"/>
    </row>
    <row r="274" spans="10:11" ht="15">
      <c r="J274" s="116"/>
      <c r="K274" s="116"/>
    </row>
    <row r="275" spans="10:11" ht="15">
      <c r="J275" s="116"/>
      <c r="K275" s="116"/>
    </row>
    <row r="276" spans="10:11" ht="15">
      <c r="J276" s="116"/>
      <c r="K276" s="116"/>
    </row>
    <row r="277" spans="10:11" ht="15">
      <c r="J277" s="116"/>
      <c r="K277" s="116"/>
    </row>
    <row r="278" spans="10:11" ht="15">
      <c r="J278" s="116"/>
      <c r="K278" s="116"/>
    </row>
    <row r="279" spans="10:11" ht="15">
      <c r="J279" s="116"/>
      <c r="K279" s="116"/>
    </row>
    <row r="280" spans="10:11" ht="15">
      <c r="J280" s="116"/>
      <c r="K280" s="116"/>
    </row>
    <row r="281" spans="10:11" ht="15">
      <c r="J281" s="116"/>
      <c r="K281" s="116"/>
    </row>
    <row r="282" spans="10:11" ht="15">
      <c r="J282" s="116"/>
      <c r="K282" s="116"/>
    </row>
    <row r="283" spans="10:11" ht="15">
      <c r="J283" s="116"/>
      <c r="K283" s="116"/>
    </row>
    <row r="284" spans="10:11" ht="15">
      <c r="J284" s="116"/>
      <c r="K284" s="116"/>
    </row>
    <row r="285" spans="10:11" ht="15">
      <c r="J285" s="116"/>
      <c r="K285" s="116"/>
    </row>
    <row r="286" spans="10:11" ht="15">
      <c r="J286" s="116"/>
      <c r="K286" s="116"/>
    </row>
    <row r="287" spans="10:11" ht="15">
      <c r="J287" s="116"/>
      <c r="K287" s="116"/>
    </row>
    <row r="288" spans="10:11" ht="15">
      <c r="J288" s="116"/>
      <c r="K288" s="116"/>
    </row>
    <row r="289" spans="10:11" ht="15">
      <c r="J289" s="116"/>
      <c r="K289" s="116"/>
    </row>
    <row r="290" spans="10:11" ht="15">
      <c r="J290" s="116"/>
      <c r="K290" s="116"/>
    </row>
    <row r="291" spans="10:11" ht="15">
      <c r="J291" s="116"/>
      <c r="K291" s="116"/>
    </row>
    <row r="292" spans="10:11" ht="15">
      <c r="J292" s="116"/>
      <c r="K292" s="116"/>
    </row>
    <row r="293" spans="10:11" ht="15">
      <c r="J293" s="116"/>
      <c r="K293" s="116"/>
    </row>
    <row r="294" spans="10:11" ht="15">
      <c r="J294" s="116"/>
      <c r="K294" s="116"/>
    </row>
    <row r="295" spans="10:11" ht="15">
      <c r="J295" s="116"/>
      <c r="K295" s="116"/>
    </row>
    <row r="296" spans="10:11" ht="15">
      <c r="J296" s="116"/>
      <c r="K296" s="116"/>
    </row>
    <row r="297" spans="10:11" ht="15">
      <c r="J297" s="116"/>
      <c r="K297" s="116"/>
    </row>
    <row r="298" spans="10:11" ht="15">
      <c r="J298" s="116"/>
      <c r="K298" s="116"/>
    </row>
    <row r="299" spans="10:11" ht="15">
      <c r="J299" s="116"/>
      <c r="K299" s="116"/>
    </row>
    <row r="300" spans="10:11" ht="15">
      <c r="J300" s="116"/>
      <c r="K300" s="116"/>
    </row>
    <row r="301" spans="10:11" ht="15">
      <c r="J301" s="116"/>
      <c r="K301" s="116"/>
    </row>
    <row r="302" spans="10:11" ht="15">
      <c r="J302" s="116"/>
      <c r="K302" s="116"/>
    </row>
    <row r="303" spans="10:11" ht="15">
      <c r="J303" s="116"/>
      <c r="K303" s="116"/>
    </row>
    <row r="304" spans="10:11" ht="15">
      <c r="J304" s="116"/>
      <c r="K304" s="116"/>
    </row>
  </sheetData>
  <sheetProtection/>
  <mergeCells count="484">
    <mergeCell ref="Q142:Q143"/>
    <mergeCell ref="D142:D143"/>
    <mergeCell ref="E142:E143"/>
    <mergeCell ref="P136:P137"/>
    <mergeCell ref="C142:C143"/>
    <mergeCell ref="F140:F143"/>
    <mergeCell ref="L142:L143"/>
    <mergeCell ref="C138:C139"/>
    <mergeCell ref="F138:F139"/>
    <mergeCell ref="E138:E139"/>
    <mergeCell ref="D138:D139"/>
    <mergeCell ref="P138:P139"/>
    <mergeCell ref="O142:O143"/>
    <mergeCell ref="N142:N143"/>
    <mergeCell ref="M142:M143"/>
    <mergeCell ref="L140:L141"/>
    <mergeCell ref="Q138:Q139"/>
    <mergeCell ref="D136:D137"/>
    <mergeCell ref="M138:M139"/>
    <mergeCell ref="N138:N139"/>
    <mergeCell ref="O138:O139"/>
    <mergeCell ref="N136:N137"/>
    <mergeCell ref="L138:L139"/>
    <mergeCell ref="Q136:Q137"/>
    <mergeCell ref="F136:F137"/>
    <mergeCell ref="L136:L137"/>
    <mergeCell ref="F129:F132"/>
    <mergeCell ref="C129:C130"/>
    <mergeCell ref="A129:A130"/>
    <mergeCell ref="B129:B130"/>
    <mergeCell ref="M136:M137"/>
    <mergeCell ref="O133:O134"/>
    <mergeCell ref="O136:O137"/>
    <mergeCell ref="E133:E134"/>
    <mergeCell ref="F133:F134"/>
    <mergeCell ref="P86:P87"/>
    <mergeCell ref="M73:M74"/>
    <mergeCell ref="Q73:Q74"/>
    <mergeCell ref="M59:M60"/>
    <mergeCell ref="D81:K81"/>
    <mergeCell ref="A132:A134"/>
    <mergeCell ref="B132:B134"/>
    <mergeCell ref="C132:C134"/>
    <mergeCell ref="E129:E132"/>
    <mergeCell ref="D129:D132"/>
    <mergeCell ref="F127:F128"/>
    <mergeCell ref="G127:G128"/>
    <mergeCell ref="H127:H128"/>
    <mergeCell ref="I127:I128"/>
    <mergeCell ref="F57:F58"/>
    <mergeCell ref="L57:L58"/>
    <mergeCell ref="F82:F85"/>
    <mergeCell ref="F86:F88"/>
    <mergeCell ref="F99:F102"/>
    <mergeCell ref="L102:Q102"/>
    <mergeCell ref="Q57:Q58"/>
    <mergeCell ref="G82:G84"/>
    <mergeCell ref="H82:H84"/>
    <mergeCell ref="I82:I84"/>
    <mergeCell ref="J82:J84"/>
    <mergeCell ref="L73:L74"/>
    <mergeCell ref="P76:P78"/>
    <mergeCell ref="N82:N83"/>
    <mergeCell ref="N57:N58"/>
    <mergeCell ref="O57:O58"/>
    <mergeCell ref="A45:A46"/>
    <mergeCell ref="Q50:Q51"/>
    <mergeCell ref="L54:L55"/>
    <mergeCell ref="M54:M55"/>
    <mergeCell ref="N54:N55"/>
    <mergeCell ref="O54:O55"/>
    <mergeCell ref="P54:P55"/>
    <mergeCell ref="Q54:Q55"/>
    <mergeCell ref="O50:O51"/>
    <mergeCell ref="P50:P51"/>
    <mergeCell ref="P158:P160"/>
    <mergeCell ref="Q158:Q160"/>
    <mergeCell ref="L157:Q157"/>
    <mergeCell ref="A158:A161"/>
    <mergeCell ref="B158:B161"/>
    <mergeCell ref="C158:C161"/>
    <mergeCell ref="L161:Q161"/>
    <mergeCell ref="F158:F159"/>
    <mergeCell ref="A52:A53"/>
    <mergeCell ref="C136:C137"/>
    <mergeCell ref="E136:E137"/>
    <mergeCell ref="D133:D134"/>
    <mergeCell ref="D158:D161"/>
    <mergeCell ref="M50:M51"/>
    <mergeCell ref="C50:C51"/>
    <mergeCell ref="D57:D58"/>
    <mergeCell ref="C57:C58"/>
    <mergeCell ref="E57:E58"/>
    <mergeCell ref="A162:A164"/>
    <mergeCell ref="B162:B164"/>
    <mergeCell ref="C162:C164"/>
    <mergeCell ref="D162:D164"/>
    <mergeCell ref="E162:E164"/>
    <mergeCell ref="L164:Q164"/>
    <mergeCell ref="N162:N163"/>
    <mergeCell ref="O162:O163"/>
    <mergeCell ref="P162:P163"/>
    <mergeCell ref="Q155:Q156"/>
    <mergeCell ref="N152:N153"/>
    <mergeCell ref="O152:O153"/>
    <mergeCell ref="P152:P153"/>
    <mergeCell ref="Q152:Q153"/>
    <mergeCell ref="L154:Q154"/>
    <mergeCell ref="L155:L156"/>
    <mergeCell ref="M155:M156"/>
    <mergeCell ref="N155:N156"/>
    <mergeCell ref="O155:O156"/>
    <mergeCell ref="F150:F151"/>
    <mergeCell ref="E158:E161"/>
    <mergeCell ref="L158:L160"/>
    <mergeCell ref="M158:M160"/>
    <mergeCell ref="O158:O160"/>
    <mergeCell ref="N158:N160"/>
    <mergeCell ref="A144:A145"/>
    <mergeCell ref="L151:Q151"/>
    <mergeCell ref="A152:A154"/>
    <mergeCell ref="B152:B154"/>
    <mergeCell ref="C152:C154"/>
    <mergeCell ref="D152:D154"/>
    <mergeCell ref="E152:E154"/>
    <mergeCell ref="L152:L153"/>
    <mergeCell ref="M152:M153"/>
    <mergeCell ref="B144:B145"/>
    <mergeCell ref="C144:C145"/>
    <mergeCell ref="D144:D145"/>
    <mergeCell ref="E144:E145"/>
    <mergeCell ref="F144:F145"/>
    <mergeCell ref="F146:F147"/>
    <mergeCell ref="A148:A151"/>
    <mergeCell ref="B148:B151"/>
    <mergeCell ref="C148:C151"/>
    <mergeCell ref="D148:D151"/>
    <mergeCell ref="E148:E151"/>
    <mergeCell ref="C140:C141"/>
    <mergeCell ref="D140:D141"/>
    <mergeCell ref="E140:E141"/>
    <mergeCell ref="L145:Q145"/>
    <mergeCell ref="M140:M141"/>
    <mergeCell ref="Q140:Q141"/>
    <mergeCell ref="N140:N141"/>
    <mergeCell ref="O140:O141"/>
    <mergeCell ref="P140:P141"/>
    <mergeCell ref="P142:P143"/>
    <mergeCell ref="Q129:Q130"/>
    <mergeCell ref="M133:M134"/>
    <mergeCell ref="L129:L132"/>
    <mergeCell ref="N133:N134"/>
    <mergeCell ref="M129:M130"/>
    <mergeCell ref="L133:L134"/>
    <mergeCell ref="P133:P134"/>
    <mergeCell ref="Q133:Q134"/>
    <mergeCell ref="B120:B124"/>
    <mergeCell ref="A120:A124"/>
    <mergeCell ref="L94:Q94"/>
    <mergeCell ref="D120:D123"/>
    <mergeCell ref="E120:E123"/>
    <mergeCell ref="F120:F123"/>
    <mergeCell ref="D91:D94"/>
    <mergeCell ref="E91:E94"/>
    <mergeCell ref="F91:F94"/>
    <mergeCell ref="C119:Q119"/>
    <mergeCell ref="P35:P36"/>
    <mergeCell ref="Q35:Q36"/>
    <mergeCell ref="E39:E40"/>
    <mergeCell ref="F39:F40"/>
    <mergeCell ref="F42:F43"/>
    <mergeCell ref="P73:P74"/>
    <mergeCell ref="N50:N51"/>
    <mergeCell ref="F50:F51"/>
    <mergeCell ref="M57:M58"/>
    <mergeCell ref="P57:P58"/>
    <mergeCell ref="B52:B53"/>
    <mergeCell ref="L50:L51"/>
    <mergeCell ref="B45:B46"/>
    <mergeCell ref="E50:E51"/>
    <mergeCell ref="D50:D51"/>
    <mergeCell ref="C45:C46"/>
    <mergeCell ref="F18:F21"/>
    <mergeCell ref="C35:C36"/>
    <mergeCell ref="A37:A38"/>
    <mergeCell ref="E37:E38"/>
    <mergeCell ref="F37:F38"/>
    <mergeCell ref="F54:F56"/>
    <mergeCell ref="F45:F46"/>
    <mergeCell ref="B50:B51"/>
    <mergeCell ref="A50:A51"/>
    <mergeCell ref="D45:D46"/>
    <mergeCell ref="A18:A21"/>
    <mergeCell ref="D18:D21"/>
    <mergeCell ref="E18:E21"/>
    <mergeCell ref="A35:A36"/>
    <mergeCell ref="D35:D36"/>
    <mergeCell ref="E35:E36"/>
    <mergeCell ref="B35:B36"/>
    <mergeCell ref="B18:B21"/>
    <mergeCell ref="L18:L19"/>
    <mergeCell ref="M18:M19"/>
    <mergeCell ref="N18:N19"/>
    <mergeCell ref="O18:O19"/>
    <mergeCell ref="P18:P19"/>
    <mergeCell ref="Q18:Q19"/>
    <mergeCell ref="F35:F36"/>
    <mergeCell ref="D69:G69"/>
    <mergeCell ref="D70:K70"/>
    <mergeCell ref="C86:C88"/>
    <mergeCell ref="C54:C56"/>
    <mergeCell ref="C37:C38"/>
    <mergeCell ref="E86:E88"/>
    <mergeCell ref="F52:F53"/>
    <mergeCell ref="C39:C40"/>
    <mergeCell ref="D39:D40"/>
    <mergeCell ref="D37:D38"/>
    <mergeCell ref="L116:Q116"/>
    <mergeCell ref="N129:N130"/>
    <mergeCell ref="O129:O130"/>
    <mergeCell ref="L125:L128"/>
    <mergeCell ref="D71:D72"/>
    <mergeCell ref="E71:E72"/>
    <mergeCell ref="F71:F72"/>
    <mergeCell ref="D86:D88"/>
    <mergeCell ref="E52:E53"/>
    <mergeCell ref="A54:A56"/>
    <mergeCell ref="C169:G169"/>
    <mergeCell ref="A165:A168"/>
    <mergeCell ref="B165:B168"/>
    <mergeCell ref="C165:C168"/>
    <mergeCell ref="B54:B56"/>
    <mergeCell ref="A86:A88"/>
    <mergeCell ref="F125:F126"/>
    <mergeCell ref="B86:B88"/>
    <mergeCell ref="C95:C98"/>
    <mergeCell ref="A146:A147"/>
    <mergeCell ref="B146:B147"/>
    <mergeCell ref="C146:C147"/>
    <mergeCell ref="D146:D147"/>
    <mergeCell ref="E146:E147"/>
    <mergeCell ref="C155:C157"/>
    <mergeCell ref="D155:D157"/>
    <mergeCell ref="E155:E157"/>
    <mergeCell ref="A155:A157"/>
    <mergeCell ref="B155:B157"/>
    <mergeCell ref="A91:A94"/>
    <mergeCell ref="C125:C128"/>
    <mergeCell ref="B125:B128"/>
    <mergeCell ref="Q162:Q163"/>
    <mergeCell ref="E165:E168"/>
    <mergeCell ref="F165:F168"/>
    <mergeCell ref="J127:J128"/>
    <mergeCell ref="G129:G130"/>
    <mergeCell ref="D165:D168"/>
    <mergeCell ref="H129:H130"/>
    <mergeCell ref="A103:A106"/>
    <mergeCell ref="B103:B106"/>
    <mergeCell ref="A99:A102"/>
    <mergeCell ref="B99:B102"/>
    <mergeCell ref="C99:C102"/>
    <mergeCell ref="D99:D102"/>
    <mergeCell ref="A82:A85"/>
    <mergeCell ref="B82:B85"/>
    <mergeCell ref="C82:C85"/>
    <mergeCell ref="D82:D85"/>
    <mergeCell ref="E82:E85"/>
    <mergeCell ref="E99:E102"/>
    <mergeCell ref="C91:C94"/>
    <mergeCell ref="A95:A98"/>
    <mergeCell ref="B95:B98"/>
    <mergeCell ref="B91:B94"/>
    <mergeCell ref="A76:A79"/>
    <mergeCell ref="B76:B79"/>
    <mergeCell ref="C76:C79"/>
    <mergeCell ref="D76:D79"/>
    <mergeCell ref="E76:E79"/>
    <mergeCell ref="F76:F79"/>
    <mergeCell ref="A73:A75"/>
    <mergeCell ref="B73:B75"/>
    <mergeCell ref="C73:C75"/>
    <mergeCell ref="D73:D75"/>
    <mergeCell ref="E73:E75"/>
    <mergeCell ref="F73:F75"/>
    <mergeCell ref="B71:B72"/>
    <mergeCell ref="C18:C21"/>
    <mergeCell ref="L11:O11"/>
    <mergeCell ref="P11:P13"/>
    <mergeCell ref="J12:J13"/>
    <mergeCell ref="H12:H13"/>
    <mergeCell ref="I12:I13"/>
    <mergeCell ref="M12:M13"/>
    <mergeCell ref="C71:C72"/>
    <mergeCell ref="E54:E56"/>
    <mergeCell ref="A14:Q14"/>
    <mergeCell ref="L70:Q70"/>
    <mergeCell ref="L75:Q75"/>
    <mergeCell ref="A59:A60"/>
    <mergeCell ref="L21:Q21"/>
    <mergeCell ref="L69:Q69"/>
    <mergeCell ref="E59:E60"/>
    <mergeCell ref="D54:D56"/>
    <mergeCell ref="N59:N60"/>
    <mergeCell ref="A71:A72"/>
    <mergeCell ref="Q11:Q13"/>
    <mergeCell ref="H11:K11"/>
    <mergeCell ref="B16:Q16"/>
    <mergeCell ref="K12:K13"/>
    <mergeCell ref="F11:F13"/>
    <mergeCell ref="G11:G13"/>
    <mergeCell ref="A15:Q15"/>
    <mergeCell ref="C11:C13"/>
    <mergeCell ref="D11:D13"/>
    <mergeCell ref="E11:E13"/>
    <mergeCell ref="L12:L13"/>
    <mergeCell ref="N12:N13"/>
    <mergeCell ref="O12:O13"/>
    <mergeCell ref="L147:Q147"/>
    <mergeCell ref="L85:Q85"/>
    <mergeCell ref="C120:C124"/>
    <mergeCell ref="C17:Q17"/>
    <mergeCell ref="L59:L60"/>
    <mergeCell ref="C80:G80"/>
    <mergeCell ref="L80:Q80"/>
    <mergeCell ref="A8:P8"/>
    <mergeCell ref="A9:P9"/>
    <mergeCell ref="A10:P10"/>
    <mergeCell ref="A11:A13"/>
    <mergeCell ref="B11:B13"/>
    <mergeCell ref="D59:D60"/>
    <mergeCell ref="C59:C60"/>
    <mergeCell ref="B59:B60"/>
    <mergeCell ref="F59:F60"/>
    <mergeCell ref="A39:A40"/>
    <mergeCell ref="L177:Q177"/>
    <mergeCell ref="C170:Q170"/>
    <mergeCell ref="L168:Q168"/>
    <mergeCell ref="M172:M173"/>
    <mergeCell ref="N172:N173"/>
    <mergeCell ref="O172:O173"/>
    <mergeCell ref="L174:Q174"/>
    <mergeCell ref="L176:Q176"/>
    <mergeCell ref="B176:G176"/>
    <mergeCell ref="A177:G177"/>
    <mergeCell ref="L79:Q79"/>
    <mergeCell ref="Q76:Q78"/>
    <mergeCell ref="N76:N78"/>
    <mergeCell ref="O76:O78"/>
    <mergeCell ref="L76:L78"/>
    <mergeCell ref="L82:L83"/>
    <mergeCell ref="Q82:Q84"/>
    <mergeCell ref="M76:M78"/>
    <mergeCell ref="M82:M83"/>
    <mergeCell ref="O82:O83"/>
    <mergeCell ref="B117:G117"/>
    <mergeCell ref="L117:Q117"/>
    <mergeCell ref="D95:D98"/>
    <mergeCell ref="E95:E98"/>
    <mergeCell ref="F95:F98"/>
    <mergeCell ref="C103:C106"/>
    <mergeCell ref="D103:D106"/>
    <mergeCell ref="E103:E106"/>
    <mergeCell ref="D116:G116"/>
    <mergeCell ref="L98:Q98"/>
    <mergeCell ref="C175:G175"/>
    <mergeCell ref="L175:Q175"/>
    <mergeCell ref="L169:Q169"/>
    <mergeCell ref="L123:Q123"/>
    <mergeCell ref="P129:P130"/>
    <mergeCell ref="D125:D128"/>
    <mergeCell ref="M125:M128"/>
    <mergeCell ref="N125:N128"/>
    <mergeCell ref="E125:E128"/>
    <mergeCell ref="I129:I130"/>
    <mergeCell ref="P126:P128"/>
    <mergeCell ref="A171:A174"/>
    <mergeCell ref="B171:B174"/>
    <mergeCell ref="C171:C174"/>
    <mergeCell ref="D171:D174"/>
    <mergeCell ref="E171:E174"/>
    <mergeCell ref="F171:F174"/>
    <mergeCell ref="L171:L173"/>
    <mergeCell ref="P171:P173"/>
    <mergeCell ref="A125:A128"/>
    <mergeCell ref="A66:A68"/>
    <mergeCell ref="B66:B68"/>
    <mergeCell ref="C66:C68"/>
    <mergeCell ref="D66:D68"/>
    <mergeCell ref="E66:E68"/>
    <mergeCell ref="F66:F68"/>
    <mergeCell ref="L68:Q68"/>
    <mergeCell ref="L72:Q72"/>
    <mergeCell ref="B118:Q118"/>
    <mergeCell ref="O125:O128"/>
    <mergeCell ref="P95:P97"/>
    <mergeCell ref="Q99:Q101"/>
    <mergeCell ref="N73:N74"/>
    <mergeCell ref="O73:O74"/>
    <mergeCell ref="L86:L87"/>
    <mergeCell ref="Q126:Q128"/>
    <mergeCell ref="Q171:Q173"/>
    <mergeCell ref="O148:O150"/>
    <mergeCell ref="P148:P150"/>
    <mergeCell ref="Q148:Q150"/>
    <mergeCell ref="L162:L163"/>
    <mergeCell ref="M162:M163"/>
    <mergeCell ref="M148:M150"/>
    <mergeCell ref="L148:L150"/>
    <mergeCell ref="N148:N150"/>
    <mergeCell ref="P155:P156"/>
    <mergeCell ref="B37:B38"/>
    <mergeCell ref="P66:P67"/>
    <mergeCell ref="Q66:Q67"/>
    <mergeCell ref="P59:P60"/>
    <mergeCell ref="Q59:Q60"/>
    <mergeCell ref="L64:L65"/>
    <mergeCell ref="B64:B65"/>
    <mergeCell ref="C64:C65"/>
    <mergeCell ref="D64:D65"/>
    <mergeCell ref="E64:E65"/>
    <mergeCell ref="B39:B40"/>
    <mergeCell ref="L39:L40"/>
    <mergeCell ref="N66:N67"/>
    <mergeCell ref="O66:O67"/>
    <mergeCell ref="L66:L67"/>
    <mergeCell ref="M66:M67"/>
    <mergeCell ref="F64:F65"/>
    <mergeCell ref="D52:D53"/>
    <mergeCell ref="C52:C53"/>
    <mergeCell ref="E45:E46"/>
    <mergeCell ref="L81:Q81"/>
    <mergeCell ref="Q86:Q87"/>
    <mergeCell ref="L35:N36"/>
    <mergeCell ref="M39:M40"/>
    <mergeCell ref="N39:N40"/>
    <mergeCell ref="M64:M65"/>
    <mergeCell ref="N64:N65"/>
    <mergeCell ref="O64:O65"/>
    <mergeCell ref="O59:O60"/>
    <mergeCell ref="O35:O36"/>
    <mergeCell ref="C89:G89"/>
    <mergeCell ref="F103:F106"/>
    <mergeCell ref="L106:O106"/>
    <mergeCell ref="M86:M87"/>
    <mergeCell ref="N86:N87"/>
    <mergeCell ref="O86:O87"/>
    <mergeCell ref="P103:P106"/>
    <mergeCell ref="Q103:Q106"/>
    <mergeCell ref="P91:P93"/>
    <mergeCell ref="Q91:Q93"/>
    <mergeCell ref="P99:P101"/>
    <mergeCell ref="C90:Q90"/>
    <mergeCell ref="A107:A110"/>
    <mergeCell ref="B107:B110"/>
    <mergeCell ref="C107:C110"/>
    <mergeCell ref="D107:D110"/>
    <mergeCell ref="E107:E110"/>
    <mergeCell ref="F107:F110"/>
    <mergeCell ref="A111:A115"/>
    <mergeCell ref="B111:B115"/>
    <mergeCell ref="C111:C115"/>
    <mergeCell ref="D111:D115"/>
    <mergeCell ref="E111:E115"/>
    <mergeCell ref="F111:F115"/>
    <mergeCell ref="O111:O113"/>
    <mergeCell ref="P107:P110"/>
    <mergeCell ref="P82:P84"/>
    <mergeCell ref="Q107:Q110"/>
    <mergeCell ref="L110:O110"/>
    <mergeCell ref="P111:P115"/>
    <mergeCell ref="L115:O115"/>
    <mergeCell ref="L88:Q88"/>
    <mergeCell ref="Q95:Q97"/>
    <mergeCell ref="L89:Q89"/>
    <mergeCell ref="Q111:Q115"/>
    <mergeCell ref="L111:L113"/>
    <mergeCell ref="M111:M113"/>
    <mergeCell ref="P165:P167"/>
    <mergeCell ref="Q165:Q167"/>
    <mergeCell ref="L165:L167"/>
    <mergeCell ref="M165:M167"/>
    <mergeCell ref="N165:N167"/>
    <mergeCell ref="O165:O167"/>
    <mergeCell ref="N111:N113"/>
  </mergeCells>
  <printOptions/>
  <pageMargins left="0.25" right="0.25" top="0.75" bottom="0.75" header="0.3" footer="0.3"/>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O78"/>
  <sheetViews>
    <sheetView zoomScale="96" zoomScaleNormal="96" zoomScalePageLayoutView="0" workbookViewId="0" topLeftCell="A1">
      <selection activeCell="V12" sqref="V12"/>
    </sheetView>
  </sheetViews>
  <sheetFormatPr defaultColWidth="9.140625" defaultRowHeight="12.75"/>
  <cols>
    <col min="1" max="1" width="3.28125" style="0" customWidth="1"/>
    <col min="2" max="2" width="3.00390625" style="0" customWidth="1"/>
    <col min="3" max="4" width="4.00390625" style="0" customWidth="1"/>
    <col min="5" max="5" width="18.7109375" style="0" customWidth="1"/>
    <col min="6" max="6" width="18.140625" style="127" customWidth="1"/>
    <col min="7" max="7" width="7.421875" style="0" customWidth="1"/>
    <col min="8" max="8" width="9.00390625" style="78" customWidth="1"/>
    <col min="9" max="9" width="8.421875" style="78" customWidth="1"/>
    <col min="10" max="10" width="7.00390625" style="78" customWidth="1"/>
    <col min="11" max="11" width="10.421875" style="0" customWidth="1"/>
    <col min="12" max="12" width="6.140625" style="0" customWidth="1"/>
    <col min="13" max="13" width="6.57421875" style="0" customWidth="1"/>
    <col min="14" max="14" width="27.421875" style="0" customWidth="1"/>
    <col min="15" max="15" width="22.421875" style="0" customWidth="1"/>
  </cols>
  <sheetData>
    <row r="1" spans="14:15" ht="15">
      <c r="N1" s="2419" t="s">
        <v>1726</v>
      </c>
      <c r="O1" s="2419"/>
    </row>
    <row r="2" spans="14:15" ht="15">
      <c r="N2" s="2419" t="s">
        <v>1727</v>
      </c>
      <c r="O2" s="2419"/>
    </row>
    <row r="3" spans="14:15" ht="14.25" customHeight="1">
      <c r="N3" s="2420" t="s">
        <v>1728</v>
      </c>
      <c r="O3" s="2420"/>
    </row>
    <row r="4" spans="14:15" ht="14.25" customHeight="1">
      <c r="N4" s="2420" t="s">
        <v>1729</v>
      </c>
      <c r="O4" s="2420"/>
    </row>
    <row r="5" spans="1:15" ht="12.75" customHeight="1">
      <c r="A5" s="119"/>
      <c r="B5" s="119"/>
      <c r="C5" s="119"/>
      <c r="D5" s="119"/>
      <c r="E5" s="119"/>
      <c r="F5" s="119"/>
      <c r="G5" s="119"/>
      <c r="H5" s="120"/>
      <c r="I5" s="120"/>
      <c r="J5" s="120"/>
      <c r="K5" s="119"/>
      <c r="L5" s="119"/>
      <c r="M5" s="119"/>
      <c r="N5" s="2420" t="s">
        <v>1730</v>
      </c>
      <c r="O5" s="2420"/>
    </row>
    <row r="6" spans="1:15" ht="12.75" customHeight="1">
      <c r="A6" s="119"/>
      <c r="B6" s="119"/>
      <c r="C6" s="119"/>
      <c r="D6" s="119"/>
      <c r="E6" s="119"/>
      <c r="F6" s="119"/>
      <c r="G6" s="119"/>
      <c r="H6" s="120"/>
      <c r="I6" s="120"/>
      <c r="J6" s="120"/>
      <c r="K6" s="119"/>
      <c r="L6" s="119"/>
      <c r="M6" s="119"/>
      <c r="O6" s="628"/>
    </row>
    <row r="7" spans="1:15" ht="12.75" customHeight="1">
      <c r="A7" s="85"/>
      <c r="B7" s="85"/>
      <c r="C7" s="85"/>
      <c r="D7" s="85"/>
      <c r="E7" s="2803" t="s">
        <v>599</v>
      </c>
      <c r="F7" s="2803"/>
      <c r="G7" s="2803"/>
      <c r="H7" s="2803"/>
      <c r="I7" s="2803"/>
      <c r="J7" s="2803"/>
      <c r="K7" s="2803"/>
      <c r="L7" s="2803"/>
      <c r="M7" s="2803"/>
      <c r="N7" s="2803"/>
      <c r="O7" s="87"/>
    </row>
    <row r="8" spans="1:15" ht="19.5" customHeight="1">
      <c r="A8" s="243"/>
      <c r="B8" s="243"/>
      <c r="C8" s="243"/>
      <c r="D8" s="243"/>
      <c r="E8" s="2804" t="s">
        <v>600</v>
      </c>
      <c r="F8" s="2804"/>
      <c r="G8" s="2804"/>
      <c r="H8" s="2804"/>
      <c r="I8" s="2804"/>
      <c r="J8" s="2804"/>
      <c r="K8" s="2804"/>
      <c r="L8" s="2804"/>
      <c r="M8" s="2804"/>
      <c r="N8" s="2804"/>
      <c r="O8" s="87"/>
    </row>
    <row r="9" spans="1:15" ht="15">
      <c r="A9" s="86"/>
      <c r="B9" s="86"/>
      <c r="C9" s="86"/>
      <c r="D9" s="86"/>
      <c r="E9" s="86"/>
      <c r="F9" s="86"/>
      <c r="G9" s="86"/>
      <c r="H9" s="244"/>
      <c r="I9" s="244"/>
      <c r="J9" s="244"/>
      <c r="K9" s="86"/>
      <c r="L9" s="86"/>
      <c r="M9" s="86"/>
      <c r="N9" s="87"/>
      <c r="O9" s="87"/>
    </row>
    <row r="10" spans="1:15" ht="30" customHeight="1">
      <c r="A10" s="2805" t="s">
        <v>0</v>
      </c>
      <c r="B10" s="2818" t="s">
        <v>1</v>
      </c>
      <c r="C10" s="2805" t="s">
        <v>2</v>
      </c>
      <c r="D10" s="2805" t="s">
        <v>61</v>
      </c>
      <c r="E10" s="2799" t="s">
        <v>3</v>
      </c>
      <c r="F10" s="2805" t="s">
        <v>4</v>
      </c>
      <c r="G10" s="2805" t="s">
        <v>5</v>
      </c>
      <c r="H10" s="2806" t="s">
        <v>311</v>
      </c>
      <c r="I10" s="2806"/>
      <c r="J10" s="2806"/>
      <c r="K10" s="2807" t="s">
        <v>105</v>
      </c>
      <c r="L10" s="2807"/>
      <c r="M10" s="2807"/>
      <c r="N10" s="2799" t="s">
        <v>340</v>
      </c>
      <c r="O10" s="2799" t="s">
        <v>7</v>
      </c>
    </row>
    <row r="11" spans="1:15" ht="25.5" customHeight="1">
      <c r="A11" s="2805"/>
      <c r="B11" s="2805"/>
      <c r="C11" s="2805"/>
      <c r="D11" s="2805"/>
      <c r="E11" s="2799"/>
      <c r="F11" s="2805"/>
      <c r="G11" s="2805"/>
      <c r="H11" s="1946" t="s">
        <v>1725</v>
      </c>
      <c r="I11" s="2813" t="s">
        <v>1723</v>
      </c>
      <c r="J11" s="2813" t="s">
        <v>591</v>
      </c>
      <c r="K11" s="2799" t="s">
        <v>8</v>
      </c>
      <c r="L11" s="2798" t="s">
        <v>9</v>
      </c>
      <c r="M11" s="2798" t="s">
        <v>10</v>
      </c>
      <c r="N11" s="2799"/>
      <c r="O11" s="2799"/>
    </row>
    <row r="12" spans="1:15" ht="151.5" customHeight="1">
      <c r="A12" s="2805"/>
      <c r="B12" s="2805"/>
      <c r="C12" s="2805"/>
      <c r="D12" s="2805"/>
      <c r="E12" s="2799"/>
      <c r="F12" s="2805"/>
      <c r="G12" s="2805"/>
      <c r="H12" s="1946"/>
      <c r="I12" s="2813"/>
      <c r="J12" s="2813"/>
      <c r="K12" s="2799"/>
      <c r="L12" s="2798"/>
      <c r="M12" s="2798"/>
      <c r="N12" s="2799"/>
      <c r="O12" s="2799"/>
    </row>
    <row r="13" spans="1:15" s="123" customFormat="1" ht="18" customHeight="1">
      <c r="A13" s="2808" t="s">
        <v>197</v>
      </c>
      <c r="B13" s="2808"/>
      <c r="C13" s="2808"/>
      <c r="D13" s="2808"/>
      <c r="E13" s="2808"/>
      <c r="F13" s="2808"/>
      <c r="G13" s="2808"/>
      <c r="H13" s="2808"/>
      <c r="I13" s="2808"/>
      <c r="J13" s="2808"/>
      <c r="K13" s="786"/>
      <c r="L13" s="787"/>
      <c r="M13" s="787"/>
      <c r="N13" s="788"/>
      <c r="O13" s="788"/>
    </row>
    <row r="14" spans="1:15" s="52" customFormat="1" ht="16.5" customHeight="1">
      <c r="A14" s="789" t="s">
        <v>11</v>
      </c>
      <c r="B14" s="2861" t="s">
        <v>198</v>
      </c>
      <c r="C14" s="2862"/>
      <c r="D14" s="2862"/>
      <c r="E14" s="2862"/>
      <c r="F14" s="2862"/>
      <c r="G14" s="2862"/>
      <c r="H14" s="2862"/>
      <c r="I14" s="2862"/>
      <c r="J14" s="2862"/>
      <c r="K14" s="2862"/>
      <c r="L14" s="2862"/>
      <c r="M14" s="2862"/>
      <c r="N14" s="2862"/>
      <c r="O14" s="2863"/>
    </row>
    <row r="15" spans="1:15" s="52" customFormat="1" ht="18" customHeight="1">
      <c r="A15" s="783" t="s">
        <v>11</v>
      </c>
      <c r="B15" s="784" t="s">
        <v>17</v>
      </c>
      <c r="C15" s="2810" t="s">
        <v>199</v>
      </c>
      <c r="D15" s="2811"/>
      <c r="E15" s="2811"/>
      <c r="F15" s="2811"/>
      <c r="G15" s="2811"/>
      <c r="H15" s="2811"/>
      <c r="I15" s="2811"/>
      <c r="J15" s="2811"/>
      <c r="K15" s="2811"/>
      <c r="L15" s="2811"/>
      <c r="M15" s="2811"/>
      <c r="N15" s="2811"/>
      <c r="O15" s="2812"/>
    </row>
    <row r="16" spans="1:15" ht="47.25" customHeight="1">
      <c r="A16" s="2809" t="s">
        <v>11</v>
      </c>
      <c r="B16" s="2782" t="s">
        <v>17</v>
      </c>
      <c r="C16" s="1912" t="s">
        <v>11</v>
      </c>
      <c r="D16" s="2790"/>
      <c r="E16" s="1907" t="s">
        <v>867</v>
      </c>
      <c r="F16" s="2791" t="s">
        <v>868</v>
      </c>
      <c r="G16" s="176" t="s">
        <v>15</v>
      </c>
      <c r="H16" s="35">
        <v>33.5</v>
      </c>
      <c r="I16" s="35">
        <v>33.5</v>
      </c>
      <c r="J16" s="35">
        <v>28.4</v>
      </c>
      <c r="K16" s="2879" t="s">
        <v>887</v>
      </c>
      <c r="L16" s="2882">
        <v>6</v>
      </c>
      <c r="M16" s="2885">
        <v>6</v>
      </c>
      <c r="N16" s="2056" t="s">
        <v>1390</v>
      </c>
      <c r="O16" s="2061"/>
    </row>
    <row r="17" spans="1:15" ht="41.25" customHeight="1">
      <c r="A17" s="2809"/>
      <c r="B17" s="2782"/>
      <c r="C17" s="1912"/>
      <c r="D17" s="2790"/>
      <c r="E17" s="1907"/>
      <c r="F17" s="2791"/>
      <c r="G17" s="195" t="s">
        <v>318</v>
      </c>
      <c r="H17" s="35">
        <v>10</v>
      </c>
      <c r="I17" s="35">
        <v>10</v>
      </c>
      <c r="J17" s="35">
        <v>10</v>
      </c>
      <c r="K17" s="2880"/>
      <c r="L17" s="2883"/>
      <c r="M17" s="2886"/>
      <c r="N17" s="2057"/>
      <c r="O17" s="2062"/>
    </row>
    <row r="18" spans="1:15" ht="68.25" customHeight="1">
      <c r="A18" s="2809"/>
      <c r="B18" s="2782"/>
      <c r="C18" s="1912"/>
      <c r="D18" s="2790"/>
      <c r="E18" s="1907"/>
      <c r="F18" s="2791"/>
      <c r="G18" s="176" t="s">
        <v>58</v>
      </c>
      <c r="H18" s="35">
        <v>3</v>
      </c>
      <c r="I18" s="35">
        <v>3</v>
      </c>
      <c r="J18" s="35">
        <v>3</v>
      </c>
      <c r="K18" s="2881"/>
      <c r="L18" s="2884"/>
      <c r="M18" s="2887"/>
      <c r="N18" s="2058"/>
      <c r="O18" s="2063"/>
    </row>
    <row r="19" spans="1:15" ht="32.25" customHeight="1">
      <c r="A19" s="2809"/>
      <c r="B19" s="2782"/>
      <c r="C19" s="1912"/>
      <c r="D19" s="2790"/>
      <c r="E19" s="1907"/>
      <c r="F19" s="2791"/>
      <c r="G19" s="790" t="s">
        <v>24</v>
      </c>
      <c r="H19" s="791">
        <f>SUM(H16:H18)</f>
        <v>46.5</v>
      </c>
      <c r="I19" s="791">
        <f>SUM(I16:I18)</f>
        <v>46.5</v>
      </c>
      <c r="J19" s="791">
        <f>SUM(J16:J18)</f>
        <v>41.4</v>
      </c>
      <c r="K19" s="2800"/>
      <c r="L19" s="2801"/>
      <c r="M19" s="2801"/>
      <c r="N19" s="2801"/>
      <c r="O19" s="2802"/>
    </row>
    <row r="20" spans="1:15" ht="31.5" customHeight="1">
      <c r="A20" s="2809" t="s">
        <v>11</v>
      </c>
      <c r="B20" s="2782" t="s">
        <v>17</v>
      </c>
      <c r="C20" s="1912" t="s">
        <v>17</v>
      </c>
      <c r="D20" s="2790"/>
      <c r="E20" s="1907" t="s">
        <v>869</v>
      </c>
      <c r="F20" s="2791" t="s">
        <v>870</v>
      </c>
      <c r="G20" s="1885" t="s">
        <v>15</v>
      </c>
      <c r="H20" s="2792">
        <v>26.5</v>
      </c>
      <c r="I20" s="2792">
        <v>26.5</v>
      </c>
      <c r="J20" s="2792">
        <v>26.5</v>
      </c>
      <c r="K20" s="1588" t="s">
        <v>315</v>
      </c>
      <c r="L20" s="811">
        <v>5</v>
      </c>
      <c r="M20" s="1482">
        <v>8</v>
      </c>
      <c r="N20" s="2815"/>
      <c r="O20" s="2784"/>
    </row>
    <row r="21" spans="1:15" ht="42.75" customHeight="1">
      <c r="A21" s="2809"/>
      <c r="B21" s="2782"/>
      <c r="C21" s="1912"/>
      <c r="D21" s="2790"/>
      <c r="E21" s="1907"/>
      <c r="F21" s="2791"/>
      <c r="G21" s="2814"/>
      <c r="H21" s="2793"/>
      <c r="I21" s="2793"/>
      <c r="J21" s="2793"/>
      <c r="K21" s="1589" t="s">
        <v>316</v>
      </c>
      <c r="L21" s="811">
        <v>6</v>
      </c>
      <c r="M21" s="1482">
        <v>6</v>
      </c>
      <c r="N21" s="2816"/>
      <c r="O21" s="2785"/>
    </row>
    <row r="22" spans="1:15" ht="41.25" customHeight="1">
      <c r="A22" s="2809"/>
      <c r="B22" s="2782"/>
      <c r="C22" s="1912"/>
      <c r="D22" s="2790"/>
      <c r="E22" s="1907"/>
      <c r="F22" s="2791"/>
      <c r="G22" s="1886"/>
      <c r="H22" s="2794"/>
      <c r="I22" s="2794"/>
      <c r="J22" s="2794"/>
      <c r="K22" s="1590" t="s">
        <v>317</v>
      </c>
      <c r="L22" s="811">
        <v>520</v>
      </c>
      <c r="M22" s="1482">
        <v>520</v>
      </c>
      <c r="N22" s="2817"/>
      <c r="O22" s="2786"/>
    </row>
    <row r="23" spans="1:15" ht="22.5" customHeight="1">
      <c r="A23" s="2809"/>
      <c r="B23" s="2782"/>
      <c r="C23" s="1912"/>
      <c r="D23" s="2790"/>
      <c r="E23" s="1907"/>
      <c r="F23" s="2791"/>
      <c r="G23" s="792" t="s">
        <v>24</v>
      </c>
      <c r="H23" s="791">
        <f>H20</f>
        <v>26.5</v>
      </c>
      <c r="I23" s="791">
        <f>I20</f>
        <v>26.5</v>
      </c>
      <c r="J23" s="791">
        <f>J20</f>
        <v>26.5</v>
      </c>
      <c r="K23" s="2787"/>
      <c r="L23" s="2787"/>
      <c r="M23" s="2787"/>
      <c r="N23" s="2787"/>
      <c r="O23" s="2787"/>
    </row>
    <row r="24" spans="1:15" s="37" customFormat="1" ht="18" customHeight="1">
      <c r="A24" s="21" t="s">
        <v>11</v>
      </c>
      <c r="B24" s="22" t="s">
        <v>17</v>
      </c>
      <c r="C24" s="2769" t="s">
        <v>200</v>
      </c>
      <c r="D24" s="2770"/>
      <c r="E24" s="2770"/>
      <c r="F24" s="2770"/>
      <c r="G24" s="2771"/>
      <c r="H24" s="785">
        <f>SUM(H19+H23)</f>
        <v>73</v>
      </c>
      <c r="I24" s="785">
        <f>SUM(I19+I23)</f>
        <v>73</v>
      </c>
      <c r="J24" s="785">
        <f>SUM(J19+J23)</f>
        <v>67.9</v>
      </c>
      <c r="K24" s="2772"/>
      <c r="L24" s="2772"/>
      <c r="M24" s="2772"/>
      <c r="N24" s="2772"/>
      <c r="O24" s="2772"/>
    </row>
    <row r="25" spans="1:15" s="52" customFormat="1" ht="18" customHeight="1">
      <c r="A25" s="21" t="s">
        <v>11</v>
      </c>
      <c r="B25" s="22" t="s">
        <v>19</v>
      </c>
      <c r="C25" s="2795" t="s">
        <v>403</v>
      </c>
      <c r="D25" s="2796"/>
      <c r="E25" s="2796"/>
      <c r="F25" s="2796"/>
      <c r="G25" s="2796"/>
      <c r="H25" s="2796"/>
      <c r="I25" s="2796"/>
      <c r="J25" s="2796"/>
      <c r="K25" s="2796"/>
      <c r="L25" s="2796"/>
      <c r="M25" s="2796"/>
      <c r="N25" s="2796"/>
      <c r="O25" s="2797"/>
    </row>
    <row r="26" spans="1:15" ht="39.75" customHeight="1">
      <c r="A26" s="2809" t="s">
        <v>11</v>
      </c>
      <c r="B26" s="2782" t="s">
        <v>19</v>
      </c>
      <c r="C26" s="1912" t="s">
        <v>11</v>
      </c>
      <c r="D26" s="2790"/>
      <c r="E26" s="1907" t="s">
        <v>510</v>
      </c>
      <c r="F26" s="2791" t="s">
        <v>1213</v>
      </c>
      <c r="G26" s="1885" t="s">
        <v>15</v>
      </c>
      <c r="H26" s="2792">
        <v>53.3</v>
      </c>
      <c r="I26" s="2792">
        <v>53.3</v>
      </c>
      <c r="J26" s="2792">
        <v>53.3</v>
      </c>
      <c r="K26" s="1588" t="s">
        <v>317</v>
      </c>
      <c r="L26" s="812" t="s">
        <v>457</v>
      </c>
      <c r="M26" s="1483">
        <v>50</v>
      </c>
      <c r="N26" s="2815"/>
      <c r="O26" s="2784"/>
    </row>
    <row r="27" spans="1:15" ht="24.75" customHeight="1">
      <c r="A27" s="2809"/>
      <c r="B27" s="2782"/>
      <c r="C27" s="1912"/>
      <c r="D27" s="2790"/>
      <c r="E27" s="1907"/>
      <c r="F27" s="2791"/>
      <c r="G27" s="2814"/>
      <c r="H27" s="2793"/>
      <c r="I27" s="2793"/>
      <c r="J27" s="2793"/>
      <c r="K27" s="1589" t="s">
        <v>888</v>
      </c>
      <c r="L27" s="813" t="s">
        <v>85</v>
      </c>
      <c r="M27" s="1483">
        <v>13</v>
      </c>
      <c r="N27" s="2816"/>
      <c r="O27" s="2785"/>
    </row>
    <row r="28" spans="1:15" ht="87.75" customHeight="1">
      <c r="A28" s="2809"/>
      <c r="B28" s="2782"/>
      <c r="C28" s="1912"/>
      <c r="D28" s="2790"/>
      <c r="E28" s="1907"/>
      <c r="F28" s="2791"/>
      <c r="G28" s="1886"/>
      <c r="H28" s="2794"/>
      <c r="I28" s="2794"/>
      <c r="J28" s="2794"/>
      <c r="K28" s="1590" t="s">
        <v>889</v>
      </c>
      <c r="L28" s="813" t="s">
        <v>78</v>
      </c>
      <c r="M28" s="1483">
        <v>18</v>
      </c>
      <c r="N28" s="2817"/>
      <c r="O28" s="2786"/>
    </row>
    <row r="29" spans="1:15" ht="22.5" customHeight="1">
      <c r="A29" s="2809"/>
      <c r="B29" s="2782"/>
      <c r="C29" s="1912"/>
      <c r="D29" s="2790"/>
      <c r="E29" s="1907"/>
      <c r="F29" s="2791"/>
      <c r="G29" s="792" t="s">
        <v>24</v>
      </c>
      <c r="H29" s="791">
        <f>H26</f>
        <v>53.3</v>
      </c>
      <c r="I29" s="791">
        <f>I26</f>
        <v>53.3</v>
      </c>
      <c r="J29" s="791">
        <f>J26</f>
        <v>53.3</v>
      </c>
      <c r="K29" s="2787"/>
      <c r="L29" s="2787"/>
      <c r="M29" s="2787"/>
      <c r="N29" s="2787"/>
      <c r="O29" s="2787"/>
    </row>
    <row r="30" spans="1:15" s="37" customFormat="1" ht="18" customHeight="1">
      <c r="A30" s="783" t="s">
        <v>11</v>
      </c>
      <c r="B30" s="784" t="s">
        <v>19</v>
      </c>
      <c r="C30" s="2769" t="s">
        <v>200</v>
      </c>
      <c r="D30" s="2770"/>
      <c r="E30" s="2770"/>
      <c r="F30" s="2770"/>
      <c r="G30" s="2771"/>
      <c r="H30" s="785">
        <f>SUM(H25+H29)</f>
        <v>53.3</v>
      </c>
      <c r="I30" s="785">
        <f>SUM(I25+I29)</f>
        <v>53.3</v>
      </c>
      <c r="J30" s="785">
        <f>SUM(J25+J29)</f>
        <v>53.3</v>
      </c>
      <c r="K30" s="2772"/>
      <c r="L30" s="2772"/>
      <c r="M30" s="2772"/>
      <c r="N30" s="2772"/>
      <c r="O30" s="2772"/>
    </row>
    <row r="31" spans="1:15" s="37" customFormat="1" ht="17.25" customHeight="1">
      <c r="A31" s="783" t="s">
        <v>11</v>
      </c>
      <c r="B31" s="2828" t="s">
        <v>31</v>
      </c>
      <c r="C31" s="2829"/>
      <c r="D31" s="2829"/>
      <c r="E31" s="2829"/>
      <c r="F31" s="2829"/>
      <c r="G31" s="2830"/>
      <c r="H31" s="793">
        <f>SUM(H24+H30)</f>
        <v>126.3</v>
      </c>
      <c r="I31" s="793">
        <f>SUM(I24+I30)</f>
        <v>126.3</v>
      </c>
      <c r="J31" s="793">
        <f>SUM(J24+J30)</f>
        <v>121.2</v>
      </c>
      <c r="K31" s="2788"/>
      <c r="L31" s="2788"/>
      <c r="M31" s="2788"/>
      <c r="N31" s="2788"/>
      <c r="O31" s="2788"/>
    </row>
    <row r="32" spans="1:15" s="37" customFormat="1" ht="19.5" customHeight="1">
      <c r="A32" s="289" t="s">
        <v>30</v>
      </c>
      <c r="B32" s="2783" t="s">
        <v>871</v>
      </c>
      <c r="C32" s="2783"/>
      <c r="D32" s="2783"/>
      <c r="E32" s="2783"/>
      <c r="F32" s="2783"/>
      <c r="G32" s="2783"/>
      <c r="H32" s="2783"/>
      <c r="I32" s="2783"/>
      <c r="J32" s="2783"/>
      <c r="K32" s="2783"/>
      <c r="L32" s="2783"/>
      <c r="M32" s="2783"/>
      <c r="N32" s="2783"/>
      <c r="O32" s="2783"/>
    </row>
    <row r="33" spans="1:15" s="37" customFormat="1" ht="16.5" customHeight="1">
      <c r="A33" s="794" t="s">
        <v>30</v>
      </c>
      <c r="B33" s="795" t="s">
        <v>11</v>
      </c>
      <c r="C33" s="2819" t="s">
        <v>201</v>
      </c>
      <c r="D33" s="2820"/>
      <c r="E33" s="2820"/>
      <c r="F33" s="2820"/>
      <c r="G33" s="2820"/>
      <c r="H33" s="2820"/>
      <c r="I33" s="2820"/>
      <c r="J33" s="2820"/>
      <c r="K33" s="2820"/>
      <c r="L33" s="2820"/>
      <c r="M33" s="2820"/>
      <c r="N33" s="2820"/>
      <c r="O33" s="2821"/>
    </row>
    <row r="34" spans="1:15" ht="54.75" customHeight="1">
      <c r="A34" s="1961" t="s">
        <v>30</v>
      </c>
      <c r="B34" s="1962" t="s">
        <v>11</v>
      </c>
      <c r="C34" s="1963" t="s">
        <v>11</v>
      </c>
      <c r="D34" s="2789"/>
      <c r="E34" s="2123" t="s">
        <v>872</v>
      </c>
      <c r="F34" s="2823" t="s">
        <v>873</v>
      </c>
      <c r="G34" s="176" t="s">
        <v>15</v>
      </c>
      <c r="H34" s="84">
        <v>50</v>
      </c>
      <c r="I34" s="46">
        <v>66.1</v>
      </c>
      <c r="J34" s="198">
        <v>65.4</v>
      </c>
      <c r="K34" s="2152" t="s">
        <v>319</v>
      </c>
      <c r="L34" s="2855">
        <v>10</v>
      </c>
      <c r="M34" s="2857">
        <v>21</v>
      </c>
      <c r="N34" s="2152" t="s">
        <v>1391</v>
      </c>
      <c r="O34" s="2853"/>
    </row>
    <row r="35" spans="1:15" ht="409.5" customHeight="1">
      <c r="A35" s="1961"/>
      <c r="B35" s="1962"/>
      <c r="C35" s="1963"/>
      <c r="D35" s="2789"/>
      <c r="E35" s="2123"/>
      <c r="F35" s="2823"/>
      <c r="G35" s="195" t="s">
        <v>318</v>
      </c>
      <c r="H35" s="84">
        <v>30</v>
      </c>
      <c r="I35" s="46">
        <v>33</v>
      </c>
      <c r="J35" s="198">
        <v>32.9</v>
      </c>
      <c r="K35" s="2154"/>
      <c r="L35" s="2856"/>
      <c r="M35" s="2858"/>
      <c r="N35" s="2154"/>
      <c r="O35" s="2854"/>
    </row>
    <row r="36" spans="1:15" ht="33.75" customHeight="1">
      <c r="A36" s="1961"/>
      <c r="B36" s="1962"/>
      <c r="C36" s="1963"/>
      <c r="D36" s="2789"/>
      <c r="E36" s="2123"/>
      <c r="F36" s="2823"/>
      <c r="G36" s="790" t="s">
        <v>24</v>
      </c>
      <c r="H36" s="791">
        <f>H34+H35</f>
        <v>80</v>
      </c>
      <c r="I36" s="791">
        <f>I34+I35</f>
        <v>99.1</v>
      </c>
      <c r="J36" s="791">
        <f>J34+J35</f>
        <v>98.30000000000001</v>
      </c>
      <c r="K36" s="2822"/>
      <c r="L36" s="2822"/>
      <c r="M36" s="2822"/>
      <c r="N36" s="2822"/>
      <c r="O36" s="2822"/>
    </row>
    <row r="37" spans="1:15" s="37" customFormat="1" ht="24.75" customHeight="1">
      <c r="A37" s="21" t="s">
        <v>30</v>
      </c>
      <c r="B37" s="22" t="s">
        <v>11</v>
      </c>
      <c r="C37" s="2824" t="s">
        <v>124</v>
      </c>
      <c r="D37" s="2825"/>
      <c r="E37" s="2825"/>
      <c r="F37" s="2825"/>
      <c r="G37" s="2826"/>
      <c r="H37" s="785">
        <f>SUM(H36)</f>
        <v>80</v>
      </c>
      <c r="I37" s="785">
        <f>SUM(I36)</f>
        <v>99.1</v>
      </c>
      <c r="J37" s="785">
        <f>SUM(J36)</f>
        <v>98.30000000000001</v>
      </c>
      <c r="K37" s="2772"/>
      <c r="L37" s="2772"/>
      <c r="M37" s="2772"/>
      <c r="N37" s="2772"/>
      <c r="O37" s="2772"/>
    </row>
    <row r="38" spans="1:15" s="37" customFormat="1" ht="24" customHeight="1">
      <c r="A38" s="21" t="s">
        <v>30</v>
      </c>
      <c r="B38" s="22" t="s">
        <v>17</v>
      </c>
      <c r="C38" s="2782" t="s">
        <v>202</v>
      </c>
      <c r="D38" s="2782"/>
      <c r="E38" s="2782"/>
      <c r="F38" s="2782"/>
      <c r="G38" s="2782"/>
      <c r="H38" s="2782"/>
      <c r="I38" s="2782"/>
      <c r="J38" s="2782"/>
      <c r="K38" s="2827"/>
      <c r="L38" s="2827"/>
      <c r="M38" s="2827"/>
      <c r="N38" s="2827"/>
      <c r="O38" s="2827"/>
    </row>
    <row r="39" spans="1:15" ht="98.25" customHeight="1">
      <c r="A39" s="2084" t="s">
        <v>30</v>
      </c>
      <c r="B39" s="2087" t="s">
        <v>17</v>
      </c>
      <c r="C39" s="2847" t="s">
        <v>17</v>
      </c>
      <c r="D39" s="2850"/>
      <c r="E39" s="2061" t="s">
        <v>874</v>
      </c>
      <c r="F39" s="638" t="s">
        <v>875</v>
      </c>
      <c r="G39" s="802" t="s">
        <v>15</v>
      </c>
      <c r="H39" s="797">
        <v>190</v>
      </c>
      <c r="I39" s="797">
        <v>190</v>
      </c>
      <c r="J39" s="797">
        <v>20.2</v>
      </c>
      <c r="K39" s="1594" t="s">
        <v>890</v>
      </c>
      <c r="L39" s="814">
        <v>3.3</v>
      </c>
      <c r="M39" s="1484" t="s">
        <v>892</v>
      </c>
      <c r="N39" s="798" t="s">
        <v>1393</v>
      </c>
      <c r="O39" s="798" t="s">
        <v>1394</v>
      </c>
    </row>
    <row r="40" spans="1:15" ht="48" customHeight="1">
      <c r="A40" s="2085"/>
      <c r="B40" s="2088"/>
      <c r="C40" s="2848"/>
      <c r="D40" s="2851"/>
      <c r="E40" s="2062"/>
      <c r="F40" s="638" t="s">
        <v>1161</v>
      </c>
      <c r="G40" s="802" t="s">
        <v>15</v>
      </c>
      <c r="H40" s="797"/>
      <c r="I40" s="797">
        <v>15.6</v>
      </c>
      <c r="J40" s="797">
        <v>9.8</v>
      </c>
      <c r="K40" s="775" t="s">
        <v>1163</v>
      </c>
      <c r="L40" s="1203" t="s">
        <v>658</v>
      </c>
      <c r="M40" s="1484" t="s">
        <v>658</v>
      </c>
      <c r="N40" s="798" t="s">
        <v>1392</v>
      </c>
      <c r="O40" s="798"/>
    </row>
    <row r="41" spans="1:15" ht="69" customHeight="1">
      <c r="A41" s="2085"/>
      <c r="B41" s="2088"/>
      <c r="C41" s="2848"/>
      <c r="D41" s="2851"/>
      <c r="E41" s="2062"/>
      <c r="F41" s="638" t="s">
        <v>1162</v>
      </c>
      <c r="G41" s="802" t="s">
        <v>15</v>
      </c>
      <c r="H41" s="797"/>
      <c r="I41" s="797">
        <v>25</v>
      </c>
      <c r="J41" s="797">
        <v>0</v>
      </c>
      <c r="K41" s="1595" t="s">
        <v>1164</v>
      </c>
      <c r="L41" s="1204" t="s">
        <v>698</v>
      </c>
      <c r="M41" s="1485" t="s">
        <v>1396</v>
      </c>
      <c r="N41" s="798"/>
      <c r="O41" s="798" t="s">
        <v>1395</v>
      </c>
    </row>
    <row r="42" spans="1:15" ht="45" customHeight="1">
      <c r="A42" s="2085"/>
      <c r="B42" s="2088"/>
      <c r="C42" s="2848"/>
      <c r="D42" s="2851"/>
      <c r="E42" s="2062"/>
      <c r="F42" s="2859" t="s">
        <v>876</v>
      </c>
      <c r="G42" s="810" t="s">
        <v>36</v>
      </c>
      <c r="H42" s="198">
        <v>1116</v>
      </c>
      <c r="I42" s="98">
        <v>1116</v>
      </c>
      <c r="J42" s="47">
        <v>0</v>
      </c>
      <c r="K42" s="1594" t="s">
        <v>891</v>
      </c>
      <c r="L42" s="814">
        <v>3.5</v>
      </c>
      <c r="M42" s="1484" t="s">
        <v>893</v>
      </c>
      <c r="N42" s="798"/>
      <c r="O42" s="798"/>
    </row>
    <row r="43" spans="1:15" ht="31.5" customHeight="1">
      <c r="A43" s="2086"/>
      <c r="B43" s="2089"/>
      <c r="C43" s="2849"/>
      <c r="D43" s="2852"/>
      <c r="E43" s="2063"/>
      <c r="F43" s="2859"/>
      <c r="G43" s="791" t="s">
        <v>24</v>
      </c>
      <c r="H43" s="791">
        <f>H39+H40+H41+H42</f>
        <v>1306</v>
      </c>
      <c r="I43" s="791">
        <f>I39+I40+I41+I42</f>
        <v>1346.6</v>
      </c>
      <c r="J43" s="791">
        <f>J39+J40+J41+J42</f>
        <v>30</v>
      </c>
      <c r="K43" s="2779"/>
      <c r="L43" s="2780"/>
      <c r="M43" s="2780"/>
      <c r="N43" s="2780"/>
      <c r="O43" s="2781"/>
    </row>
    <row r="44" spans="1:15" s="66" customFormat="1" ht="177" customHeight="1">
      <c r="A44" s="1878" t="s">
        <v>30</v>
      </c>
      <c r="B44" s="1876" t="s">
        <v>17</v>
      </c>
      <c r="C44" s="2837" t="s">
        <v>73</v>
      </c>
      <c r="D44" s="1300"/>
      <c r="E44" s="2776" t="s">
        <v>877</v>
      </c>
      <c r="F44" s="2776" t="s">
        <v>878</v>
      </c>
      <c r="G44" s="2876" t="s">
        <v>15</v>
      </c>
      <c r="H44" s="2864">
        <v>344.5</v>
      </c>
      <c r="I44" s="2864">
        <v>344.5</v>
      </c>
      <c r="J44" s="2864">
        <v>247.3</v>
      </c>
      <c r="K44" s="1592" t="s">
        <v>511</v>
      </c>
      <c r="L44" s="800">
        <v>1</v>
      </c>
      <c r="M44" s="1486">
        <v>1</v>
      </c>
      <c r="N44" s="1591" t="s">
        <v>1413</v>
      </c>
      <c r="O44" s="1591" t="s">
        <v>1397</v>
      </c>
    </row>
    <row r="45" spans="1:15" s="66" customFormat="1" ht="60" customHeight="1">
      <c r="A45" s="1910"/>
      <c r="B45" s="1951"/>
      <c r="C45" s="2838"/>
      <c r="D45" s="1301"/>
      <c r="E45" s="2777"/>
      <c r="F45" s="2777"/>
      <c r="G45" s="2877"/>
      <c r="H45" s="2865"/>
      <c r="I45" s="2865"/>
      <c r="J45" s="2865"/>
      <c r="K45" s="1593" t="s">
        <v>1412</v>
      </c>
      <c r="L45" s="801">
        <v>3</v>
      </c>
      <c r="M45" s="1487">
        <v>0</v>
      </c>
      <c r="N45" s="2868"/>
      <c r="O45" s="2868"/>
    </row>
    <row r="46" spans="1:15" s="66" customFormat="1" ht="48.75" customHeight="1">
      <c r="A46" s="1910"/>
      <c r="B46" s="1951"/>
      <c r="C46" s="2838"/>
      <c r="D46" s="1301"/>
      <c r="E46" s="2777"/>
      <c r="F46" s="2777"/>
      <c r="G46" s="2877"/>
      <c r="H46" s="2865"/>
      <c r="I46" s="2865"/>
      <c r="J46" s="2865"/>
      <c r="K46" s="1593" t="s">
        <v>1403</v>
      </c>
      <c r="L46" s="801">
        <v>1</v>
      </c>
      <c r="M46" s="1487">
        <v>0</v>
      </c>
      <c r="N46" s="2869"/>
      <c r="O46" s="2869"/>
    </row>
    <row r="47" spans="1:15" s="66" customFormat="1" ht="89.25" customHeight="1">
      <c r="A47" s="1910"/>
      <c r="B47" s="1951"/>
      <c r="C47" s="2838"/>
      <c r="D47" s="1301"/>
      <c r="E47" s="2777"/>
      <c r="F47" s="2777"/>
      <c r="G47" s="2877"/>
      <c r="H47" s="2865"/>
      <c r="I47" s="2865"/>
      <c r="J47" s="2865"/>
      <c r="K47" s="1593" t="s">
        <v>1404</v>
      </c>
      <c r="L47" s="801">
        <v>100</v>
      </c>
      <c r="M47" s="1487">
        <v>0</v>
      </c>
      <c r="N47" s="2870"/>
      <c r="O47" s="2870"/>
    </row>
    <row r="48" spans="1:15" s="66" customFormat="1" ht="52.5" customHeight="1">
      <c r="A48" s="1910"/>
      <c r="B48" s="1951"/>
      <c r="C48" s="2838"/>
      <c r="D48" s="1301"/>
      <c r="E48" s="2777"/>
      <c r="F48" s="2777"/>
      <c r="G48" s="2877"/>
      <c r="H48" s="2865"/>
      <c r="I48" s="2865"/>
      <c r="J48" s="2865"/>
      <c r="K48" s="1593" t="s">
        <v>1405</v>
      </c>
      <c r="L48" s="801">
        <v>1</v>
      </c>
      <c r="M48" s="1488">
        <v>2</v>
      </c>
      <c r="N48" s="1591" t="s">
        <v>1414</v>
      </c>
      <c r="O48" s="1591" t="s">
        <v>1416</v>
      </c>
    </row>
    <row r="49" spans="1:15" s="66" customFormat="1" ht="96.75" customHeight="1">
      <c r="A49" s="1910"/>
      <c r="B49" s="1951"/>
      <c r="C49" s="2838"/>
      <c r="D49" s="1301"/>
      <c r="E49" s="2777"/>
      <c r="F49" s="2777"/>
      <c r="G49" s="2877"/>
      <c r="H49" s="2865"/>
      <c r="I49" s="2865"/>
      <c r="J49" s="2865"/>
      <c r="K49" s="1593" t="s">
        <v>1406</v>
      </c>
      <c r="L49" s="801">
        <v>100</v>
      </c>
      <c r="M49" s="1488">
        <v>100</v>
      </c>
      <c r="N49" s="1591" t="s">
        <v>1415</v>
      </c>
      <c r="O49" s="1591" t="s">
        <v>1416</v>
      </c>
    </row>
    <row r="50" spans="1:15" s="66" customFormat="1" ht="75.75" customHeight="1">
      <c r="A50" s="1910"/>
      <c r="B50" s="1951"/>
      <c r="C50" s="2838"/>
      <c r="D50" s="1301"/>
      <c r="E50" s="2777"/>
      <c r="F50" s="2777"/>
      <c r="G50" s="2878"/>
      <c r="H50" s="2866"/>
      <c r="I50" s="2866"/>
      <c r="J50" s="2866"/>
      <c r="K50" s="1593" t="s">
        <v>1411</v>
      </c>
      <c r="L50" s="801">
        <v>100</v>
      </c>
      <c r="M50" s="1488">
        <v>100</v>
      </c>
      <c r="N50" s="1591" t="s">
        <v>1417</v>
      </c>
      <c r="O50" s="798"/>
    </row>
    <row r="51" spans="1:15" s="66" customFormat="1" ht="27" customHeight="1">
      <c r="A51" s="1879"/>
      <c r="B51" s="1877"/>
      <c r="C51" s="2867"/>
      <c r="D51" s="1301"/>
      <c r="E51" s="2778"/>
      <c r="F51" s="2778"/>
      <c r="G51" s="791" t="s">
        <v>24</v>
      </c>
      <c r="H51" s="791">
        <f>SUM(H44:H47)</f>
        <v>344.5</v>
      </c>
      <c r="I51" s="791">
        <f>SUM(I44:I47)</f>
        <v>344.5</v>
      </c>
      <c r="J51" s="791">
        <f>SUM(J44:J47)</f>
        <v>247.3</v>
      </c>
      <c r="K51" s="2773"/>
      <c r="L51" s="2774"/>
      <c r="M51" s="2774"/>
      <c r="N51" s="2774"/>
      <c r="O51" s="2775"/>
    </row>
    <row r="52" spans="1:15" ht="31.5" customHeight="1">
      <c r="A52" s="2084" t="s">
        <v>30</v>
      </c>
      <c r="B52" s="2087" t="s">
        <v>17</v>
      </c>
      <c r="C52" s="2847" t="s">
        <v>85</v>
      </c>
      <c r="D52" s="2850"/>
      <c r="E52" s="2061" t="s">
        <v>879</v>
      </c>
      <c r="F52" s="2061" t="s">
        <v>881</v>
      </c>
      <c r="G52" s="2871" t="s">
        <v>15</v>
      </c>
      <c r="H52" s="2864">
        <v>2000</v>
      </c>
      <c r="I52" s="2864">
        <v>500</v>
      </c>
      <c r="J52" s="2864">
        <v>63.5</v>
      </c>
      <c r="K52" s="1591" t="s">
        <v>1407</v>
      </c>
      <c r="L52" s="1302">
        <v>1</v>
      </c>
      <c r="M52" s="1489">
        <v>1</v>
      </c>
      <c r="N52" s="1591" t="s">
        <v>1418</v>
      </c>
      <c r="O52" s="1591"/>
    </row>
    <row r="53" spans="1:15" ht="51" customHeight="1">
      <c r="A53" s="2085"/>
      <c r="B53" s="2088"/>
      <c r="C53" s="2848"/>
      <c r="D53" s="2851"/>
      <c r="E53" s="2062"/>
      <c r="F53" s="2062"/>
      <c r="G53" s="2872"/>
      <c r="H53" s="2865"/>
      <c r="I53" s="2865"/>
      <c r="J53" s="2865"/>
      <c r="K53" s="1591" t="s">
        <v>1408</v>
      </c>
      <c r="L53" s="1302">
        <v>1</v>
      </c>
      <c r="M53" s="1490">
        <v>0</v>
      </c>
      <c r="N53" s="1591"/>
      <c r="O53" s="1591" t="s">
        <v>1419</v>
      </c>
    </row>
    <row r="54" spans="1:15" ht="87.75" customHeight="1">
      <c r="A54" s="2085"/>
      <c r="B54" s="2088"/>
      <c r="C54" s="2848"/>
      <c r="D54" s="2851"/>
      <c r="E54" s="2062"/>
      <c r="F54" s="2063"/>
      <c r="G54" s="2872"/>
      <c r="H54" s="2865"/>
      <c r="I54" s="2865"/>
      <c r="J54" s="2865"/>
      <c r="K54" s="1591" t="s">
        <v>1409</v>
      </c>
      <c r="L54" s="1302">
        <v>100</v>
      </c>
      <c r="M54" s="1490">
        <v>0</v>
      </c>
      <c r="N54" s="2874" t="s">
        <v>1420</v>
      </c>
      <c r="O54" s="1591" t="s">
        <v>1421</v>
      </c>
    </row>
    <row r="55" spans="1:15" ht="136.5" customHeight="1">
      <c r="A55" s="2085"/>
      <c r="B55" s="2088"/>
      <c r="C55" s="2848"/>
      <c r="D55" s="2851"/>
      <c r="E55" s="2062"/>
      <c r="F55" s="665" t="s">
        <v>880</v>
      </c>
      <c r="G55" s="2873"/>
      <c r="H55" s="2866"/>
      <c r="I55" s="2866"/>
      <c r="J55" s="2866"/>
      <c r="K55" s="1596" t="s">
        <v>1410</v>
      </c>
      <c r="L55" s="634">
        <v>100</v>
      </c>
      <c r="M55" s="1491">
        <v>0</v>
      </c>
      <c r="N55" s="2875"/>
      <c r="O55" s="1591" t="s">
        <v>1422</v>
      </c>
    </row>
    <row r="56" spans="1:15" ht="94.5" customHeight="1">
      <c r="A56" s="2086"/>
      <c r="B56" s="2089"/>
      <c r="C56" s="2849"/>
      <c r="D56" s="2852"/>
      <c r="E56" s="2063"/>
      <c r="F56" s="665" t="s">
        <v>882</v>
      </c>
      <c r="G56" s="791" t="s">
        <v>24</v>
      </c>
      <c r="H56" s="791">
        <f>H52</f>
        <v>2000</v>
      </c>
      <c r="I56" s="791">
        <f>I52+I55</f>
        <v>500</v>
      </c>
      <c r="J56" s="791">
        <f>J52+J55</f>
        <v>63.5</v>
      </c>
      <c r="K56" s="2779"/>
      <c r="L56" s="2780"/>
      <c r="M56" s="2780"/>
      <c r="N56" s="2780"/>
      <c r="O56" s="2781"/>
    </row>
    <row r="57" spans="1:15" s="82" customFormat="1" ht="22.5" customHeight="1">
      <c r="A57" s="289" t="s">
        <v>30</v>
      </c>
      <c r="B57" s="215" t="s">
        <v>17</v>
      </c>
      <c r="C57" s="2835" t="s">
        <v>124</v>
      </c>
      <c r="D57" s="2835"/>
      <c r="E57" s="2835"/>
      <c r="F57" s="2835"/>
      <c r="G57" s="2835"/>
      <c r="H57" s="785">
        <f>SUM(H56+H51+H43)</f>
        <v>3650.5</v>
      </c>
      <c r="I57" s="785">
        <f>SUM(I43+I51+I56)</f>
        <v>2191.1</v>
      </c>
      <c r="J57" s="785">
        <f>SUM(J43+J51+J56)</f>
        <v>340.8</v>
      </c>
      <c r="K57" s="2831"/>
      <c r="L57" s="2831"/>
      <c r="M57" s="2831"/>
      <c r="N57" s="2831"/>
      <c r="O57" s="2831"/>
    </row>
    <row r="58" spans="1:15" s="82" customFormat="1" ht="21" customHeight="1">
      <c r="A58" s="289" t="s">
        <v>30</v>
      </c>
      <c r="B58" s="215" t="s">
        <v>30</v>
      </c>
      <c r="C58" s="2860" t="s">
        <v>203</v>
      </c>
      <c r="D58" s="2860"/>
      <c r="E58" s="2860"/>
      <c r="F58" s="2860"/>
      <c r="G58" s="2860"/>
      <c r="H58" s="2860"/>
      <c r="I58" s="2860"/>
      <c r="J58" s="2860"/>
      <c r="K58" s="2860"/>
      <c r="L58" s="2860"/>
      <c r="M58" s="2860"/>
      <c r="N58" s="2860"/>
      <c r="O58" s="2860"/>
    </row>
    <row r="59" spans="1:15" ht="182.25" customHeight="1">
      <c r="A59" s="1878" t="s">
        <v>30</v>
      </c>
      <c r="B59" s="1876" t="s">
        <v>30</v>
      </c>
      <c r="C59" s="2837" t="s">
        <v>17</v>
      </c>
      <c r="D59" s="2832"/>
      <c r="E59" s="2843" t="s">
        <v>883</v>
      </c>
      <c r="F59" s="2843" t="s">
        <v>884</v>
      </c>
      <c r="G59" s="804" t="s">
        <v>15</v>
      </c>
      <c r="H59" s="805">
        <v>15</v>
      </c>
      <c r="I59" s="805">
        <v>15</v>
      </c>
      <c r="J59" s="805">
        <v>9.4</v>
      </c>
      <c r="K59" s="1597" t="s">
        <v>1423</v>
      </c>
      <c r="L59" s="815" t="s">
        <v>1398</v>
      </c>
      <c r="M59" s="1492" t="s">
        <v>1398</v>
      </c>
      <c r="N59" s="1598" t="s">
        <v>1399</v>
      </c>
      <c r="O59" s="1598" t="s">
        <v>1400</v>
      </c>
    </row>
    <row r="60" spans="1:15" ht="21.75" customHeight="1">
      <c r="A60" s="1879"/>
      <c r="B60" s="1951"/>
      <c r="C60" s="2838"/>
      <c r="D60" s="2833"/>
      <c r="E60" s="2844"/>
      <c r="F60" s="2844"/>
      <c r="G60" s="806" t="s">
        <v>24</v>
      </c>
      <c r="H60" s="791">
        <f>H59</f>
        <v>15</v>
      </c>
      <c r="I60" s="791">
        <f>I59</f>
        <v>15</v>
      </c>
      <c r="J60" s="791">
        <f>J59</f>
        <v>9.4</v>
      </c>
      <c r="K60" s="2834"/>
      <c r="L60" s="2834"/>
      <c r="M60" s="2834"/>
      <c r="N60" s="2834"/>
      <c r="O60" s="2834"/>
    </row>
    <row r="61" spans="1:15" ht="96" customHeight="1">
      <c r="A61" s="2845" t="s">
        <v>30</v>
      </c>
      <c r="B61" s="1962" t="s">
        <v>30</v>
      </c>
      <c r="C61" s="1963" t="s">
        <v>19</v>
      </c>
      <c r="D61" s="2836"/>
      <c r="E61" s="2842" t="s">
        <v>885</v>
      </c>
      <c r="F61" s="2842" t="s">
        <v>886</v>
      </c>
      <c r="G61" s="799" t="s">
        <v>15</v>
      </c>
      <c r="H61" s="797">
        <v>100</v>
      </c>
      <c r="I61" s="797">
        <v>50</v>
      </c>
      <c r="J61" s="797">
        <v>25</v>
      </c>
      <c r="K61" s="1598" t="s">
        <v>1424</v>
      </c>
      <c r="L61" s="893">
        <v>100</v>
      </c>
      <c r="M61" s="1493" t="s">
        <v>514</v>
      </c>
      <c r="N61" s="1598" t="s">
        <v>1401</v>
      </c>
      <c r="O61" s="1599" t="s">
        <v>1402</v>
      </c>
    </row>
    <row r="62" spans="1:15" ht="21.75" customHeight="1">
      <c r="A62" s="2846"/>
      <c r="B62" s="1962"/>
      <c r="C62" s="1963"/>
      <c r="D62" s="2836"/>
      <c r="E62" s="2842"/>
      <c r="F62" s="2842"/>
      <c r="G62" s="806" t="s">
        <v>24</v>
      </c>
      <c r="H62" s="807">
        <f>H61</f>
        <v>100</v>
      </c>
      <c r="I62" s="807">
        <f>I61</f>
        <v>50</v>
      </c>
      <c r="J62" s="807">
        <f>J61</f>
        <v>25</v>
      </c>
      <c r="K62" s="2766"/>
      <c r="L62" s="2767"/>
      <c r="M62" s="2767"/>
      <c r="N62" s="2767"/>
      <c r="O62" s="2768"/>
    </row>
    <row r="63" spans="1:15" s="82" customFormat="1" ht="20.25" customHeight="1">
      <c r="A63" s="808" t="s">
        <v>30</v>
      </c>
      <c r="B63" s="215" t="s">
        <v>30</v>
      </c>
      <c r="C63" s="2835" t="s">
        <v>124</v>
      </c>
      <c r="D63" s="2835"/>
      <c r="E63" s="2835"/>
      <c r="F63" s="2835"/>
      <c r="G63" s="2835"/>
      <c r="H63" s="785">
        <f>SUM(H60+H62)</f>
        <v>115</v>
      </c>
      <c r="I63" s="785">
        <f>SUM(I60+I62)</f>
        <v>65</v>
      </c>
      <c r="J63" s="785">
        <f>SUM(J60+J62)</f>
        <v>34.4</v>
      </c>
      <c r="K63" s="2831"/>
      <c r="L63" s="2831"/>
      <c r="M63" s="2831"/>
      <c r="N63" s="2831"/>
      <c r="O63" s="2831"/>
    </row>
    <row r="64" spans="1:15" s="82" customFormat="1" ht="20.25" customHeight="1">
      <c r="A64" s="808" t="s">
        <v>30</v>
      </c>
      <c r="B64" s="2841" t="s">
        <v>60</v>
      </c>
      <c r="C64" s="2841"/>
      <c r="D64" s="2841"/>
      <c r="E64" s="2841"/>
      <c r="F64" s="2841"/>
      <c r="G64" s="2841"/>
      <c r="H64" s="793">
        <f>H63+H57+H37</f>
        <v>3845.5</v>
      </c>
      <c r="I64" s="793">
        <f>I63+I57+I37</f>
        <v>2355.2</v>
      </c>
      <c r="J64" s="793">
        <f>J63+J57+J37</f>
        <v>473.5</v>
      </c>
      <c r="K64" s="2765"/>
      <c r="L64" s="2765"/>
      <c r="M64" s="2765"/>
      <c r="N64" s="2765"/>
      <c r="O64" s="2765"/>
    </row>
    <row r="65" spans="1:15" s="82" customFormat="1" ht="24.75" customHeight="1">
      <c r="A65" s="2839" t="s">
        <v>82</v>
      </c>
      <c r="B65" s="2840"/>
      <c r="C65" s="2840"/>
      <c r="D65" s="2840"/>
      <c r="E65" s="2840"/>
      <c r="F65" s="2840"/>
      <c r="G65" s="2840"/>
      <c r="H65" s="809">
        <f>H64+H31</f>
        <v>3971.8</v>
      </c>
      <c r="I65" s="809">
        <f>I64+I31</f>
        <v>2481.5</v>
      </c>
      <c r="J65" s="809">
        <f>J64+J31</f>
        <v>594.7</v>
      </c>
      <c r="K65" s="2764"/>
      <c r="L65" s="2764"/>
      <c r="M65" s="2764"/>
      <c r="N65" s="2764"/>
      <c r="O65" s="2764"/>
    </row>
    <row r="66" spans="1:15" ht="14.25" customHeight="1">
      <c r="A66" s="121"/>
      <c r="B66" s="121"/>
      <c r="C66" s="121"/>
      <c r="D66" s="121"/>
      <c r="E66" s="121"/>
      <c r="F66" s="124"/>
      <c r="G66" s="121"/>
      <c r="H66" s="122"/>
      <c r="I66" s="122"/>
      <c r="J66" s="122"/>
      <c r="K66" s="121"/>
      <c r="L66" s="121"/>
      <c r="M66" s="121"/>
      <c r="N66" s="121"/>
      <c r="O66" s="121"/>
    </row>
    <row r="67" spans="1:15" ht="0.75" customHeight="1">
      <c r="A67" s="121"/>
      <c r="B67" s="121"/>
      <c r="C67" s="121"/>
      <c r="D67" s="121"/>
      <c r="E67" s="121"/>
      <c r="F67" s="124"/>
      <c r="G67" s="125" t="s">
        <v>15</v>
      </c>
      <c r="H67" s="126" t="e">
        <f>SUM(H16+H20+#REF!+#REF!+#REF!+#REF!+#REF!+#REF!+#REF!+#REF!+#REF!+#REF!+H34+#REF!+#REF!+#REF!+#REF!+#REF!+H44+#REF!+H59+#REF!)</f>
        <v>#REF!</v>
      </c>
      <c r="I67" s="126" t="e">
        <f>SUM(I16+I20+#REF!+#REF!+#REF!+#REF!+#REF!+#REF!+#REF!+#REF!+#REF!+#REF!+I34+#REF!+#REF!+#REF!+#REF!+#REF!+I44+#REF!+I59+#REF!)</f>
        <v>#REF!</v>
      </c>
      <c r="J67" s="126" t="e">
        <f>SUM(J16+J20+#REF!+#REF!+#REF!+#REF!+#REF!+#REF!+#REF!+#REF!+#REF!+#REF!+J34+#REF!+#REF!+#REF!+#REF!+#REF!+J44+#REF!+J59+#REF!)</f>
        <v>#REF!</v>
      </c>
      <c r="K67" s="121"/>
      <c r="L67" s="121"/>
      <c r="M67" s="121"/>
      <c r="N67" s="121"/>
      <c r="O67" s="121"/>
    </row>
    <row r="68" spans="7:10" ht="15.75" hidden="1">
      <c r="G68" s="14" t="s">
        <v>36</v>
      </c>
      <c r="H68" s="128" t="e">
        <f>SUM(#REF!+H42+#REF!+#REF!+#REF!+#REF!)</f>
        <v>#REF!</v>
      </c>
      <c r="I68" s="128" t="e">
        <f>SUM(#REF!+I42+#REF!+#REF!+#REF!+#REF!)</f>
        <v>#REF!</v>
      </c>
      <c r="J68" s="128" t="e">
        <f>SUM(#REF!+J42+#REF!+#REF!+#REF!+#REF!)</f>
        <v>#REF!</v>
      </c>
    </row>
    <row r="69" spans="7:10" ht="15.75" hidden="1">
      <c r="G69" s="14" t="s">
        <v>35</v>
      </c>
      <c r="H69" s="128" t="e">
        <f>SUM(#REF!+#REF!+#REF!)</f>
        <v>#REF!</v>
      </c>
      <c r="I69" s="128" t="e">
        <f>SUM(#REF!+#REF!+#REF!)</f>
        <v>#REF!</v>
      </c>
      <c r="J69" s="128" t="e">
        <f>SUM(#REF!+#REF!+#REF!)</f>
        <v>#REF!</v>
      </c>
    </row>
    <row r="70" spans="7:10" ht="15.75" hidden="1">
      <c r="G70" s="14" t="s">
        <v>21</v>
      </c>
      <c r="H70" s="128" t="e">
        <f>SUM(#REF!)</f>
        <v>#REF!</v>
      </c>
      <c r="I70" s="128" t="e">
        <f>SUM(#REF!)</f>
        <v>#REF!</v>
      </c>
      <c r="J70" s="128" t="e">
        <f>SUM(#REF!)</f>
        <v>#REF!</v>
      </c>
    </row>
    <row r="71" spans="7:10" ht="15.75" hidden="1">
      <c r="G71" s="14" t="s">
        <v>29</v>
      </c>
      <c r="H71" s="128" t="e">
        <f>SUM(#REF!)</f>
        <v>#REF!</v>
      </c>
      <c r="I71" s="128" t="e">
        <f>SUM(#REF!)</f>
        <v>#REF!</v>
      </c>
      <c r="J71" s="128" t="e">
        <f>SUM(#REF!)</f>
        <v>#REF!</v>
      </c>
    </row>
    <row r="72" spans="7:10" ht="15.75" hidden="1">
      <c r="G72" s="14" t="s">
        <v>40</v>
      </c>
      <c r="H72" s="128" t="e">
        <f>SUM(H67:H71)</f>
        <v>#REF!</v>
      </c>
      <c r="I72" s="128" t="e">
        <f>SUM(I67:I71)</f>
        <v>#REF!</v>
      </c>
      <c r="J72" s="128" t="e">
        <f>SUM(J67:J71)</f>
        <v>#REF!</v>
      </c>
    </row>
    <row r="73" spans="7:10" ht="15.75">
      <c r="G73" s="14"/>
      <c r="H73" s="128"/>
      <c r="I73" s="128"/>
      <c r="J73" s="128"/>
    </row>
    <row r="74" spans="6:15" ht="21.75" customHeight="1">
      <c r="F74" s="127">
        <v>5</v>
      </c>
      <c r="G74" s="403" t="s">
        <v>15</v>
      </c>
      <c r="H74" s="369">
        <f>SUM(H16+H20+H26+H34+H39+H40+H41+H44+H45+H46+H47+H52+H59+H61)</f>
        <v>2812.8</v>
      </c>
      <c r="I74" s="369">
        <f>SUM(I16+I20+I26+I34+I39+I40+I41+I44+I45+I46+I47+I52+I59+I61)</f>
        <v>1319.5</v>
      </c>
      <c r="J74" s="369">
        <f>SUM(J16+J20+J26+J34+J39+J40+J41+J44+J45+J46+J47+J52+J59+J61)</f>
        <v>548.8</v>
      </c>
      <c r="M74" s="1445"/>
      <c r="N74" s="176" t="s">
        <v>1699</v>
      </c>
      <c r="O74" s="1447">
        <v>9</v>
      </c>
    </row>
    <row r="75" spans="7:15" ht="31.5" customHeight="1">
      <c r="G75" s="297" t="s">
        <v>318</v>
      </c>
      <c r="H75" s="369">
        <f>SUM(H17+H35)</f>
        <v>40</v>
      </c>
      <c r="I75" s="369">
        <f>SUM(I17+I35)</f>
        <v>43</v>
      </c>
      <c r="J75" s="369">
        <f>SUM(J17+J35)</f>
        <v>42.9</v>
      </c>
      <c r="M75" s="1443"/>
      <c r="N75" s="691" t="s">
        <v>1696</v>
      </c>
      <c r="O75" s="176">
        <v>5</v>
      </c>
    </row>
    <row r="76" spans="7:15" ht="45" customHeight="1">
      <c r="G76" s="403" t="s">
        <v>36</v>
      </c>
      <c r="H76" s="369">
        <f>SUM(H55+H42)</f>
        <v>1116</v>
      </c>
      <c r="I76" s="369">
        <f>SUM(I55+I42)</f>
        <v>1116</v>
      </c>
      <c r="J76" s="369">
        <f>SUM(J55+J42)</f>
        <v>0</v>
      </c>
      <c r="M76" s="1434"/>
      <c r="N76" s="65" t="s">
        <v>1697</v>
      </c>
      <c r="O76" s="176">
        <v>4</v>
      </c>
    </row>
    <row r="77" spans="7:15" ht="38.25" customHeight="1">
      <c r="G77" s="403" t="s">
        <v>58</v>
      </c>
      <c r="H77" s="369">
        <f>SUM(H18)</f>
        <v>3</v>
      </c>
      <c r="I77" s="369">
        <f>SUM(I18)</f>
        <v>3</v>
      </c>
      <c r="J77" s="369">
        <f>SUM(J18)</f>
        <v>3</v>
      </c>
      <c r="M77" s="1444"/>
      <c r="N77" s="65" t="s">
        <v>1698</v>
      </c>
      <c r="O77" s="176"/>
    </row>
    <row r="78" spans="7:10" ht="19.5" customHeight="1">
      <c r="G78" s="384" t="s">
        <v>209</v>
      </c>
      <c r="H78" s="1265">
        <f>SUM(H74:H77)</f>
        <v>3971.8</v>
      </c>
      <c r="I78" s="1265">
        <f>SUM(I74:I77)</f>
        <v>2481.5</v>
      </c>
      <c r="J78" s="1265">
        <f>SUM(J74:J77)</f>
        <v>594.6999999999999</v>
      </c>
    </row>
  </sheetData>
  <sheetProtection/>
  <mergeCells count="144">
    <mergeCell ref="N1:O1"/>
    <mergeCell ref="N2:O2"/>
    <mergeCell ref="N3:O3"/>
    <mergeCell ref="N4:O4"/>
    <mergeCell ref="N5:O5"/>
    <mergeCell ref="K43:O43"/>
    <mergeCell ref="O16:O18"/>
    <mergeCell ref="K16:K18"/>
    <mergeCell ref="L16:L18"/>
    <mergeCell ref="M16:M18"/>
    <mergeCell ref="O45:O47"/>
    <mergeCell ref="G52:G55"/>
    <mergeCell ref="H52:H55"/>
    <mergeCell ref="I52:I55"/>
    <mergeCell ref="J52:J55"/>
    <mergeCell ref="N54:N55"/>
    <mergeCell ref="N45:N47"/>
    <mergeCell ref="G44:G50"/>
    <mergeCell ref="H44:H50"/>
    <mergeCell ref="I44:I50"/>
    <mergeCell ref="K57:O57"/>
    <mergeCell ref="C58:O58"/>
    <mergeCell ref="B14:O14"/>
    <mergeCell ref="B52:B56"/>
    <mergeCell ref="C52:C56"/>
    <mergeCell ref="D52:D56"/>
    <mergeCell ref="J44:J50"/>
    <mergeCell ref="C44:C51"/>
    <mergeCell ref="C57:G57"/>
    <mergeCell ref="E44:E51"/>
    <mergeCell ref="A39:A43"/>
    <mergeCell ref="B39:B43"/>
    <mergeCell ref="C39:C43"/>
    <mergeCell ref="D39:D43"/>
    <mergeCell ref="E39:E43"/>
    <mergeCell ref="O34:O35"/>
    <mergeCell ref="K34:K35"/>
    <mergeCell ref="L34:L35"/>
    <mergeCell ref="M34:M35"/>
    <mergeCell ref="F42:F43"/>
    <mergeCell ref="A65:G65"/>
    <mergeCell ref="B64:G64"/>
    <mergeCell ref="F61:F62"/>
    <mergeCell ref="E59:E60"/>
    <mergeCell ref="B59:B60"/>
    <mergeCell ref="A59:A60"/>
    <mergeCell ref="A61:A62"/>
    <mergeCell ref="B61:B62"/>
    <mergeCell ref="E61:E62"/>
    <mergeCell ref="F59:F60"/>
    <mergeCell ref="F52:F54"/>
    <mergeCell ref="A52:A56"/>
    <mergeCell ref="E52:E56"/>
    <mergeCell ref="K63:O63"/>
    <mergeCell ref="D59:D60"/>
    <mergeCell ref="K60:O60"/>
    <mergeCell ref="C63:G63"/>
    <mergeCell ref="C61:C62"/>
    <mergeCell ref="D61:D62"/>
    <mergeCell ref="C59:C60"/>
    <mergeCell ref="K38:O38"/>
    <mergeCell ref="C24:G24"/>
    <mergeCell ref="B31:G31"/>
    <mergeCell ref="G26:G28"/>
    <mergeCell ref="N26:N28"/>
    <mergeCell ref="O26:O28"/>
    <mergeCell ref="C34:C36"/>
    <mergeCell ref="N34:N35"/>
    <mergeCell ref="A34:A36"/>
    <mergeCell ref="B34:B36"/>
    <mergeCell ref="C33:O33"/>
    <mergeCell ref="K36:O36"/>
    <mergeCell ref="A44:A51"/>
    <mergeCell ref="B44:B51"/>
    <mergeCell ref="E34:E36"/>
    <mergeCell ref="F34:F36"/>
    <mergeCell ref="C37:G37"/>
    <mergeCell ref="K37:O37"/>
    <mergeCell ref="A20:A23"/>
    <mergeCell ref="B20:B23"/>
    <mergeCell ref="C20:C23"/>
    <mergeCell ref="D20:D23"/>
    <mergeCell ref="E20:E23"/>
    <mergeCell ref="F20:F23"/>
    <mergeCell ref="N10:N12"/>
    <mergeCell ref="L11:L12"/>
    <mergeCell ref="A26:A29"/>
    <mergeCell ref="N20:N22"/>
    <mergeCell ref="B10:B12"/>
    <mergeCell ref="C10:C12"/>
    <mergeCell ref="D10:D12"/>
    <mergeCell ref="E10:E12"/>
    <mergeCell ref="F10:F12"/>
    <mergeCell ref="B16:B19"/>
    <mergeCell ref="A13:J13"/>
    <mergeCell ref="A10:A12"/>
    <mergeCell ref="A16:A19"/>
    <mergeCell ref="C15:O15"/>
    <mergeCell ref="I20:I22"/>
    <mergeCell ref="J20:J22"/>
    <mergeCell ref="N16:N18"/>
    <mergeCell ref="I11:I12"/>
    <mergeCell ref="J11:J12"/>
    <mergeCell ref="G20:G22"/>
    <mergeCell ref="M11:M12"/>
    <mergeCell ref="O10:O12"/>
    <mergeCell ref="H11:H12"/>
    <mergeCell ref="K11:K12"/>
    <mergeCell ref="K19:O19"/>
    <mergeCell ref="E7:N7"/>
    <mergeCell ref="E8:N8"/>
    <mergeCell ref="G10:G12"/>
    <mergeCell ref="H10:J10"/>
    <mergeCell ref="K10:M10"/>
    <mergeCell ref="F16:F19"/>
    <mergeCell ref="H26:H28"/>
    <mergeCell ref="I26:I28"/>
    <mergeCell ref="J26:J28"/>
    <mergeCell ref="C25:O25"/>
    <mergeCell ref="K23:O23"/>
    <mergeCell ref="E16:E19"/>
    <mergeCell ref="H20:H22"/>
    <mergeCell ref="C16:C19"/>
    <mergeCell ref="D16:D19"/>
    <mergeCell ref="O20:O22"/>
    <mergeCell ref="K29:O29"/>
    <mergeCell ref="K24:O24"/>
    <mergeCell ref="K31:O31"/>
    <mergeCell ref="D34:D36"/>
    <mergeCell ref="B26:B29"/>
    <mergeCell ref="C26:C29"/>
    <mergeCell ref="D26:D29"/>
    <mergeCell ref="E26:E29"/>
    <mergeCell ref="F26:F29"/>
    <mergeCell ref="K65:O65"/>
    <mergeCell ref="K64:O64"/>
    <mergeCell ref="K62:O62"/>
    <mergeCell ref="C30:G30"/>
    <mergeCell ref="K30:O30"/>
    <mergeCell ref="K51:O51"/>
    <mergeCell ref="F44:F51"/>
    <mergeCell ref="K56:O56"/>
    <mergeCell ref="C38:J38"/>
    <mergeCell ref="B32:O32"/>
  </mergeCells>
  <printOptions/>
  <pageMargins left="0.25" right="0.25" top="0.75" bottom="0.75" header="0.3" footer="0.3"/>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S110"/>
  <sheetViews>
    <sheetView zoomScale="86" zoomScaleNormal="86" zoomScalePageLayoutView="0" workbookViewId="0" topLeftCell="A1">
      <selection activeCell="V12" sqref="V12"/>
    </sheetView>
  </sheetViews>
  <sheetFormatPr defaultColWidth="9.140625" defaultRowHeight="12.75"/>
  <cols>
    <col min="1" max="1" width="3.57421875" style="0" customWidth="1"/>
    <col min="2" max="2" width="3.8515625" style="0" customWidth="1"/>
    <col min="3" max="4" width="4.140625" style="0" customWidth="1"/>
    <col min="5" max="5" width="22.00390625" style="0" customWidth="1"/>
    <col min="6" max="6" width="15.28125" style="0" customWidth="1"/>
    <col min="7" max="7" width="8.57421875" style="0" customWidth="1"/>
    <col min="8" max="8" width="8.421875" style="19" customWidth="1"/>
    <col min="9" max="9" width="10.57421875" style="19" customWidth="1"/>
    <col min="10" max="10" width="10.00390625" style="19" customWidth="1"/>
    <col min="11" max="11" width="19.421875" style="0" customWidth="1"/>
    <col min="12" max="12" width="6.57421875" style="0" customWidth="1"/>
    <col min="13" max="13" width="7.421875" style="0" customWidth="1"/>
    <col min="14" max="14" width="22.28125" style="0" customWidth="1"/>
    <col min="15" max="15" width="0" style="16" hidden="1" customWidth="1"/>
    <col min="16" max="17" width="0" style="0" hidden="1" customWidth="1"/>
    <col min="18" max="18" width="28.8515625" style="0" customWidth="1"/>
  </cols>
  <sheetData>
    <row r="1" ht="21.75" customHeight="1">
      <c r="R1" s="630" t="s">
        <v>1726</v>
      </c>
    </row>
    <row r="2" ht="21.75" customHeight="1">
      <c r="R2" s="630" t="s">
        <v>1727</v>
      </c>
    </row>
    <row r="3" ht="39.75" customHeight="1">
      <c r="R3" s="631" t="s">
        <v>1728</v>
      </c>
    </row>
    <row r="4" ht="16.5" customHeight="1">
      <c r="R4" s="631" t="s">
        <v>1729</v>
      </c>
    </row>
    <row r="5" spans="1:18" ht="20.25" customHeight="1">
      <c r="A5" s="1"/>
      <c r="B5" s="1"/>
      <c r="C5" s="1"/>
      <c r="D5" s="1"/>
      <c r="E5" s="1"/>
      <c r="F5" s="1"/>
      <c r="G5" s="1"/>
      <c r="H5" s="17"/>
      <c r="I5" s="17"/>
      <c r="J5" s="17"/>
      <c r="K5" s="1"/>
      <c r="L5" s="1"/>
      <c r="M5" s="3"/>
      <c r="N5" s="3"/>
      <c r="O5" s="15"/>
      <c r="P5" s="2"/>
      <c r="Q5" s="2"/>
      <c r="R5" s="631" t="s">
        <v>1730</v>
      </c>
    </row>
    <row r="6" spans="1:18" ht="16.5" customHeight="1">
      <c r="A6" s="1"/>
      <c r="B6" s="1"/>
      <c r="C6" s="1"/>
      <c r="D6" s="1"/>
      <c r="E6" s="1"/>
      <c r="F6" s="1"/>
      <c r="G6" s="1"/>
      <c r="H6" s="17"/>
      <c r="I6" s="17"/>
      <c r="J6" s="17"/>
      <c r="K6" s="1"/>
      <c r="L6" s="1"/>
      <c r="M6" s="3"/>
      <c r="N6" s="3"/>
      <c r="O6" s="15"/>
      <c r="P6" s="2"/>
      <c r="Q6" s="2"/>
      <c r="R6" s="629"/>
    </row>
    <row r="7" spans="1:19" ht="22.5" customHeight="1">
      <c r="A7" s="85"/>
      <c r="B7" s="85"/>
      <c r="C7" s="85"/>
      <c r="D7" s="85"/>
      <c r="E7" s="2803" t="s">
        <v>599</v>
      </c>
      <c r="F7" s="2803"/>
      <c r="G7" s="2803"/>
      <c r="H7" s="2803"/>
      <c r="I7" s="2803"/>
      <c r="J7" s="2803"/>
      <c r="K7" s="2803"/>
      <c r="L7" s="2803"/>
      <c r="M7" s="2803"/>
      <c r="N7" s="2803"/>
      <c r="O7" s="251"/>
      <c r="P7" s="85"/>
      <c r="Q7" s="85"/>
      <c r="R7" s="85"/>
      <c r="S7" s="2"/>
    </row>
    <row r="8" spans="1:19" ht="34.5" customHeight="1">
      <c r="A8" s="85"/>
      <c r="B8" s="85"/>
      <c r="C8" s="85"/>
      <c r="D8" s="85"/>
      <c r="E8" s="2803" t="s">
        <v>601</v>
      </c>
      <c r="F8" s="2803"/>
      <c r="G8" s="2803"/>
      <c r="H8" s="2803"/>
      <c r="I8" s="2803"/>
      <c r="J8" s="2803"/>
      <c r="K8" s="2803"/>
      <c r="L8" s="2803"/>
      <c r="M8" s="2803"/>
      <c r="N8" s="2803"/>
      <c r="O8" s="251"/>
      <c r="P8" s="85"/>
      <c r="Q8" s="85"/>
      <c r="R8" s="85"/>
      <c r="S8" s="2"/>
    </row>
    <row r="9" spans="1:19" ht="22.5" customHeight="1">
      <c r="A9" s="85"/>
      <c r="B9" s="85"/>
      <c r="C9" s="85"/>
      <c r="D9" s="85"/>
      <c r="E9" s="85"/>
      <c r="F9" s="85"/>
      <c r="G9" s="85"/>
      <c r="H9" s="252"/>
      <c r="I9" s="252"/>
      <c r="J9" s="252"/>
      <c r="K9" s="85"/>
      <c r="L9" s="85"/>
      <c r="M9" s="85"/>
      <c r="N9" s="85"/>
      <c r="O9" s="251"/>
      <c r="P9" s="85"/>
      <c r="Q9" s="85"/>
      <c r="R9" s="85"/>
      <c r="S9" s="2"/>
    </row>
    <row r="10" spans="1:18" ht="21.75" customHeight="1">
      <c r="A10" s="2805" t="s">
        <v>0</v>
      </c>
      <c r="B10" s="2818" t="s">
        <v>1</v>
      </c>
      <c r="C10" s="2805" t="s">
        <v>2</v>
      </c>
      <c r="D10" s="2805" t="s">
        <v>61</v>
      </c>
      <c r="E10" s="2799" t="s">
        <v>3</v>
      </c>
      <c r="F10" s="2805" t="s">
        <v>4</v>
      </c>
      <c r="G10" s="2805" t="s">
        <v>5</v>
      </c>
      <c r="H10" s="2806" t="s">
        <v>311</v>
      </c>
      <c r="I10" s="2806"/>
      <c r="J10" s="2806"/>
      <c r="K10" s="2807" t="s">
        <v>6</v>
      </c>
      <c r="L10" s="2807"/>
      <c r="M10" s="2807"/>
      <c r="N10" s="2799" t="s">
        <v>340</v>
      </c>
      <c r="O10" s="691"/>
      <c r="P10" s="690"/>
      <c r="Q10" s="690"/>
      <c r="R10" s="2799" t="s">
        <v>7</v>
      </c>
    </row>
    <row r="11" spans="1:18" ht="12.75" customHeight="1">
      <c r="A11" s="2805"/>
      <c r="B11" s="2818"/>
      <c r="C11" s="2818"/>
      <c r="D11" s="2818"/>
      <c r="E11" s="2799"/>
      <c r="F11" s="2805"/>
      <c r="G11" s="2805"/>
      <c r="H11" s="2906" t="s">
        <v>1725</v>
      </c>
      <c r="I11" s="2906" t="s">
        <v>1723</v>
      </c>
      <c r="J11" s="2906" t="s">
        <v>591</v>
      </c>
      <c r="K11" s="2807" t="s">
        <v>8</v>
      </c>
      <c r="L11" s="2798" t="s">
        <v>9</v>
      </c>
      <c r="M11" s="2798" t="s">
        <v>10</v>
      </c>
      <c r="N11" s="2799"/>
      <c r="O11" s="691"/>
      <c r="P11" s="690"/>
      <c r="Q11" s="690"/>
      <c r="R11" s="2799"/>
    </row>
    <row r="12" spans="1:18" ht="112.5" customHeight="1">
      <c r="A12" s="2805"/>
      <c r="B12" s="2818"/>
      <c r="C12" s="2818"/>
      <c r="D12" s="2818"/>
      <c r="E12" s="2799"/>
      <c r="F12" s="2805"/>
      <c r="G12" s="2805"/>
      <c r="H12" s="2906"/>
      <c r="I12" s="2906"/>
      <c r="J12" s="2906"/>
      <c r="K12" s="2807"/>
      <c r="L12" s="2807"/>
      <c r="M12" s="2807"/>
      <c r="N12" s="2799"/>
      <c r="O12" s="691"/>
      <c r="P12" s="690"/>
      <c r="Q12" s="690"/>
      <c r="R12" s="2799"/>
    </row>
    <row r="13" spans="1:18" ht="22.5" customHeight="1">
      <c r="A13" s="816" t="s">
        <v>11</v>
      </c>
      <c r="B13" s="2909" t="s">
        <v>204</v>
      </c>
      <c r="C13" s="2909"/>
      <c r="D13" s="2909"/>
      <c r="E13" s="2909"/>
      <c r="F13" s="2909"/>
      <c r="G13" s="2909"/>
      <c r="H13" s="2909"/>
      <c r="I13" s="2909"/>
      <c r="J13" s="2909"/>
      <c r="K13" s="2909"/>
      <c r="L13" s="2909"/>
      <c r="M13" s="2909"/>
      <c r="N13" s="2909"/>
      <c r="O13" s="2909"/>
      <c r="P13" s="2909"/>
      <c r="Q13" s="2909"/>
      <c r="R13" s="2909"/>
    </row>
    <row r="14" spans="1:18" ht="22.5" customHeight="1">
      <c r="A14" s="816" t="s">
        <v>11</v>
      </c>
      <c r="B14" s="817" t="s">
        <v>11</v>
      </c>
      <c r="C14" s="817"/>
      <c r="D14" s="2907" t="s">
        <v>205</v>
      </c>
      <c r="E14" s="2907"/>
      <c r="F14" s="2907"/>
      <c r="G14" s="2907"/>
      <c r="H14" s="2907"/>
      <c r="I14" s="2907"/>
      <c r="J14" s="2907"/>
      <c r="K14" s="2907"/>
      <c r="L14" s="2907"/>
      <c r="M14" s="2907"/>
      <c r="N14" s="2907"/>
      <c r="O14" s="2907"/>
      <c r="P14" s="2907"/>
      <c r="Q14" s="2907"/>
      <c r="R14" s="2907"/>
    </row>
    <row r="15" spans="1:18" ht="66.75" customHeight="1">
      <c r="A15" s="1960" t="s">
        <v>11</v>
      </c>
      <c r="B15" s="1911" t="s">
        <v>11</v>
      </c>
      <c r="C15" s="1912" t="s">
        <v>11</v>
      </c>
      <c r="D15" s="2790"/>
      <c r="E15" s="2908" t="s">
        <v>894</v>
      </c>
      <c r="F15" s="2905" t="s">
        <v>901</v>
      </c>
      <c r="G15" s="176" t="s">
        <v>15</v>
      </c>
      <c r="H15" s="35">
        <v>55</v>
      </c>
      <c r="I15" s="35">
        <v>77.3</v>
      </c>
      <c r="J15" s="35">
        <v>68.3</v>
      </c>
      <c r="K15" s="2888" t="s">
        <v>404</v>
      </c>
      <c r="L15" s="2890">
        <v>60</v>
      </c>
      <c r="M15" s="2891">
        <v>145</v>
      </c>
      <c r="N15" s="2892" t="s">
        <v>1708</v>
      </c>
      <c r="O15" s="691" t="s">
        <v>42</v>
      </c>
      <c r="P15" s="690"/>
      <c r="Q15" s="690"/>
      <c r="R15" s="2894"/>
    </row>
    <row r="16" spans="1:18" ht="60" customHeight="1">
      <c r="A16" s="1960"/>
      <c r="B16" s="1911"/>
      <c r="C16" s="1912"/>
      <c r="D16" s="2790"/>
      <c r="E16" s="2908"/>
      <c r="F16" s="2905"/>
      <c r="G16" s="195" t="s">
        <v>318</v>
      </c>
      <c r="H16" s="35"/>
      <c r="I16" s="35">
        <v>2.7</v>
      </c>
      <c r="J16" s="35">
        <v>1.9</v>
      </c>
      <c r="K16" s="2889"/>
      <c r="L16" s="2890"/>
      <c r="M16" s="2891"/>
      <c r="N16" s="2893"/>
      <c r="O16" s="691"/>
      <c r="P16" s="690"/>
      <c r="Q16" s="690"/>
      <c r="R16" s="2895"/>
    </row>
    <row r="17" spans="1:18" ht="28.5" customHeight="1">
      <c r="A17" s="1960"/>
      <c r="B17" s="1911"/>
      <c r="C17" s="1912"/>
      <c r="D17" s="2790"/>
      <c r="E17" s="2908"/>
      <c r="F17" s="2905"/>
      <c r="G17" s="177" t="s">
        <v>16</v>
      </c>
      <c r="H17" s="227">
        <f>H15+H16</f>
        <v>55</v>
      </c>
      <c r="I17" s="227">
        <f>I15+I16</f>
        <v>80</v>
      </c>
      <c r="J17" s="227">
        <f>J15+J16</f>
        <v>70.2</v>
      </c>
      <c r="K17" s="2897"/>
      <c r="L17" s="2897"/>
      <c r="M17" s="2897"/>
      <c r="N17" s="2897"/>
      <c r="O17" s="2897"/>
      <c r="P17" s="2897"/>
      <c r="Q17" s="2897"/>
      <c r="R17" s="2897"/>
    </row>
    <row r="18" spans="1:18" ht="110.25" customHeight="1">
      <c r="A18" s="1960" t="s">
        <v>11</v>
      </c>
      <c r="B18" s="1911" t="s">
        <v>11</v>
      </c>
      <c r="C18" s="1912" t="s">
        <v>30</v>
      </c>
      <c r="D18" s="2790"/>
      <c r="E18" s="1909" t="s">
        <v>895</v>
      </c>
      <c r="F18" s="1909" t="s">
        <v>1214</v>
      </c>
      <c r="G18" s="176" t="s">
        <v>15</v>
      </c>
      <c r="H18" s="35">
        <v>10</v>
      </c>
      <c r="I18" s="35">
        <v>10</v>
      </c>
      <c r="J18" s="35">
        <v>2.3</v>
      </c>
      <c r="K18" s="68" t="s">
        <v>906</v>
      </c>
      <c r="L18" s="803">
        <v>100</v>
      </c>
      <c r="M18" s="1578">
        <v>80</v>
      </c>
      <c r="N18" s="635"/>
      <c r="O18" s="819"/>
      <c r="P18" s="101"/>
      <c r="Q18" s="101"/>
      <c r="R18" s="1606" t="s">
        <v>1452</v>
      </c>
    </row>
    <row r="19" spans="1:18" ht="33" customHeight="1">
      <c r="A19" s="1960"/>
      <c r="B19" s="1911"/>
      <c r="C19" s="1912"/>
      <c r="D19" s="2790"/>
      <c r="E19" s="1909"/>
      <c r="F19" s="1909"/>
      <c r="G19" s="225" t="s">
        <v>16</v>
      </c>
      <c r="H19" s="226">
        <f>H18</f>
        <v>10</v>
      </c>
      <c r="I19" s="226">
        <f>I18</f>
        <v>10</v>
      </c>
      <c r="J19" s="226">
        <f>J18</f>
        <v>2.3</v>
      </c>
      <c r="K19" s="2897"/>
      <c r="L19" s="2897"/>
      <c r="M19" s="2897"/>
      <c r="N19" s="2897"/>
      <c r="O19" s="2897"/>
      <c r="P19" s="2897"/>
      <c r="Q19" s="2897"/>
      <c r="R19" s="2897"/>
    </row>
    <row r="20" spans="1:18" ht="12.75" customHeight="1" hidden="1">
      <c r="A20" s="21"/>
      <c r="B20" s="680"/>
      <c r="C20" s="680"/>
      <c r="D20" s="667"/>
      <c r="E20" s="818"/>
      <c r="F20" s="820"/>
      <c r="G20" s="796"/>
      <c r="H20" s="98"/>
      <c r="I20" s="98"/>
      <c r="J20" s="98"/>
      <c r="K20" s="821"/>
      <c r="L20" s="249"/>
      <c r="M20" s="249"/>
      <c r="N20" s="249"/>
      <c r="O20" s="691"/>
      <c r="P20" s="690"/>
      <c r="Q20" s="690"/>
      <c r="R20" s="249"/>
    </row>
    <row r="21" spans="1:18" ht="12.75" customHeight="1" hidden="1">
      <c r="A21" s="822"/>
      <c r="B21" s="702"/>
      <c r="C21" s="702"/>
      <c r="D21" s="690"/>
      <c r="E21" s="690"/>
      <c r="F21" s="820"/>
      <c r="G21" s="245"/>
      <c r="H21" s="35"/>
      <c r="I21" s="35"/>
      <c r="J21" s="35"/>
      <c r="K21" s="691"/>
      <c r="L21" s="691"/>
      <c r="M21" s="691"/>
      <c r="N21" s="691"/>
      <c r="O21" s="691"/>
      <c r="P21" s="690"/>
      <c r="Q21" s="690"/>
      <c r="R21" s="691"/>
    </row>
    <row r="22" spans="1:18" ht="100.5" customHeight="1">
      <c r="A22" s="1960" t="s">
        <v>11</v>
      </c>
      <c r="B22" s="1911" t="s">
        <v>11</v>
      </c>
      <c r="C22" s="1912" t="s">
        <v>19</v>
      </c>
      <c r="D22" s="2790"/>
      <c r="E22" s="1909" t="s">
        <v>896</v>
      </c>
      <c r="F22" s="1909" t="s">
        <v>897</v>
      </c>
      <c r="G22" s="176" t="s">
        <v>15</v>
      </c>
      <c r="H22" s="35">
        <v>12</v>
      </c>
      <c r="I22" s="35">
        <v>12</v>
      </c>
      <c r="J22" s="35">
        <v>0.8</v>
      </c>
      <c r="K22" s="68" t="s">
        <v>907</v>
      </c>
      <c r="L22" s="803">
        <v>20</v>
      </c>
      <c r="M22" s="1578">
        <v>2</v>
      </c>
      <c r="N22" s="635"/>
      <c r="O22" s="819"/>
      <c r="P22" s="101"/>
      <c r="Q22" s="101"/>
      <c r="R22" s="1606" t="s">
        <v>1453</v>
      </c>
    </row>
    <row r="23" spans="1:18" ht="33" customHeight="1">
      <c r="A23" s="1960"/>
      <c r="B23" s="1911"/>
      <c r="C23" s="1912"/>
      <c r="D23" s="2790"/>
      <c r="E23" s="1909"/>
      <c r="F23" s="1909"/>
      <c r="G23" s="225" t="s">
        <v>16</v>
      </c>
      <c r="H23" s="226">
        <f>H22</f>
        <v>12</v>
      </c>
      <c r="I23" s="226">
        <f>I22</f>
        <v>12</v>
      </c>
      <c r="J23" s="226">
        <f>J22</f>
        <v>0.8</v>
      </c>
      <c r="K23" s="2897"/>
      <c r="L23" s="2897"/>
      <c r="M23" s="2897"/>
      <c r="N23" s="2897"/>
      <c r="O23" s="2897"/>
      <c r="P23" s="2897"/>
      <c r="Q23" s="2897"/>
      <c r="R23" s="2897"/>
    </row>
    <row r="24" spans="1:18" ht="110.25" customHeight="1">
      <c r="A24" s="1878" t="s">
        <v>11</v>
      </c>
      <c r="B24" s="1876" t="s">
        <v>11</v>
      </c>
      <c r="C24" s="1883" t="s">
        <v>20</v>
      </c>
      <c r="D24" s="2912"/>
      <c r="E24" s="2919" t="s">
        <v>898</v>
      </c>
      <c r="F24" s="2919" t="s">
        <v>1215</v>
      </c>
      <c r="G24" s="837" t="s">
        <v>15</v>
      </c>
      <c r="H24" s="836">
        <v>50</v>
      </c>
      <c r="I24" s="836">
        <v>120</v>
      </c>
      <c r="J24" s="836">
        <v>120</v>
      </c>
      <c r="K24" s="823" t="s">
        <v>908</v>
      </c>
      <c r="L24" s="824">
        <v>100</v>
      </c>
      <c r="M24" s="1494">
        <v>100</v>
      </c>
      <c r="N24" s="1631" t="s">
        <v>1454</v>
      </c>
      <c r="O24" s="824"/>
      <c r="P24" s="824"/>
      <c r="Q24" s="824"/>
      <c r="R24" s="825"/>
    </row>
    <row r="25" spans="1:18" ht="33" customHeight="1">
      <c r="A25" s="1879"/>
      <c r="B25" s="1877"/>
      <c r="C25" s="1884"/>
      <c r="D25" s="2913"/>
      <c r="E25" s="1918"/>
      <c r="F25" s="1918"/>
      <c r="G25" s="225" t="s">
        <v>16</v>
      </c>
      <c r="H25" s="226">
        <f>SUM(H24:H24)</f>
        <v>50</v>
      </c>
      <c r="I25" s="226">
        <f>SUM(I24:I24)</f>
        <v>120</v>
      </c>
      <c r="J25" s="226">
        <f>SUM(J24:J24)</f>
        <v>120</v>
      </c>
      <c r="K25" s="2915"/>
      <c r="L25" s="2916"/>
      <c r="M25" s="2916"/>
      <c r="N25" s="2916"/>
      <c r="O25" s="2916"/>
      <c r="P25" s="2916"/>
      <c r="Q25" s="2916"/>
      <c r="R25" s="2917"/>
    </row>
    <row r="26" spans="1:18" s="37" customFormat="1" ht="21.75" customHeight="1">
      <c r="A26" s="21" t="s">
        <v>11</v>
      </c>
      <c r="B26" s="22" t="s">
        <v>11</v>
      </c>
      <c r="C26" s="22"/>
      <c r="D26" s="2918" t="s">
        <v>25</v>
      </c>
      <c r="E26" s="2918"/>
      <c r="F26" s="2918"/>
      <c r="G26" s="2918"/>
      <c r="H26" s="27">
        <f>SUM(H17+H19+H23+H25)</f>
        <v>127</v>
      </c>
      <c r="I26" s="27">
        <f>SUM(I17+I19+I23+I25)</f>
        <v>222</v>
      </c>
      <c r="J26" s="27">
        <f>SUM(J17+J19+J23+J25)</f>
        <v>193.3</v>
      </c>
      <c r="K26" s="2914"/>
      <c r="L26" s="2914"/>
      <c r="M26" s="2914"/>
      <c r="N26" s="2914"/>
      <c r="O26" s="2914"/>
      <c r="P26" s="2914"/>
      <c r="Q26" s="2914"/>
      <c r="R26" s="2914"/>
    </row>
    <row r="27" spans="1:18" ht="27.75" customHeight="1">
      <c r="A27" s="21" t="s">
        <v>11</v>
      </c>
      <c r="B27" s="22" t="s">
        <v>17</v>
      </c>
      <c r="C27" s="1862" t="s">
        <v>206</v>
      </c>
      <c r="D27" s="1863"/>
      <c r="E27" s="1863"/>
      <c r="F27" s="1863"/>
      <c r="G27" s="1863"/>
      <c r="H27" s="1863"/>
      <c r="I27" s="1863"/>
      <c r="J27" s="1863"/>
      <c r="K27" s="1863"/>
      <c r="L27" s="1863"/>
      <c r="M27" s="1863"/>
      <c r="N27" s="1863"/>
      <c r="O27" s="1863"/>
      <c r="P27" s="1863"/>
      <c r="Q27" s="1863"/>
      <c r="R27" s="1864"/>
    </row>
    <row r="28" spans="1:18" ht="78" customHeight="1">
      <c r="A28" s="2920" t="s">
        <v>11</v>
      </c>
      <c r="B28" s="1911" t="s">
        <v>17</v>
      </c>
      <c r="C28" s="1912" t="s">
        <v>11</v>
      </c>
      <c r="D28" s="2790"/>
      <c r="E28" s="1909" t="s">
        <v>899</v>
      </c>
      <c r="F28" s="1909" t="s">
        <v>1216</v>
      </c>
      <c r="G28" s="176" t="s">
        <v>15</v>
      </c>
      <c r="H28" s="35">
        <v>10</v>
      </c>
      <c r="I28" s="35">
        <v>20</v>
      </c>
      <c r="J28" s="49">
        <v>17.7</v>
      </c>
      <c r="K28" s="65" t="s">
        <v>909</v>
      </c>
      <c r="L28" s="634">
        <v>100</v>
      </c>
      <c r="M28" s="1579">
        <v>90</v>
      </c>
      <c r="N28" s="691"/>
      <c r="O28" s="691" t="s">
        <v>42</v>
      </c>
      <c r="P28" s="690"/>
      <c r="Q28" s="690"/>
      <c r="R28" s="691"/>
    </row>
    <row r="29" spans="1:18" ht="23.25" customHeight="1">
      <c r="A29" s="2920"/>
      <c r="B29" s="1911"/>
      <c r="C29" s="1912"/>
      <c r="D29" s="2790"/>
      <c r="E29" s="1909"/>
      <c r="F29" s="1909"/>
      <c r="G29" s="177" t="s">
        <v>16</v>
      </c>
      <c r="H29" s="227">
        <f>H28</f>
        <v>10</v>
      </c>
      <c r="I29" s="227">
        <f>I28</f>
        <v>20</v>
      </c>
      <c r="J29" s="227">
        <f>J28</f>
        <v>17.7</v>
      </c>
      <c r="K29" s="2897"/>
      <c r="L29" s="2897"/>
      <c r="M29" s="2897"/>
      <c r="N29" s="2897"/>
      <c r="O29" s="2897"/>
      <c r="P29" s="2897"/>
      <c r="Q29" s="2897"/>
      <c r="R29" s="2897"/>
    </row>
    <row r="30" spans="1:18" ht="84.75" customHeight="1">
      <c r="A30" s="1960" t="s">
        <v>11</v>
      </c>
      <c r="B30" s="1911" t="s">
        <v>17</v>
      </c>
      <c r="C30" s="1912" t="s">
        <v>30</v>
      </c>
      <c r="D30" s="2790"/>
      <c r="E30" s="1909" t="s">
        <v>900</v>
      </c>
      <c r="F30" s="1909" t="s">
        <v>1218</v>
      </c>
      <c r="G30" s="194" t="s">
        <v>15</v>
      </c>
      <c r="H30" s="98">
        <v>60</v>
      </c>
      <c r="I30" s="2899">
        <v>165.9</v>
      </c>
      <c r="J30" s="2902">
        <v>122.9</v>
      </c>
      <c r="K30" s="838" t="s">
        <v>320</v>
      </c>
      <c r="L30" s="249">
        <v>100</v>
      </c>
      <c r="M30" s="1564">
        <v>50</v>
      </c>
      <c r="N30" s="1632" t="s">
        <v>1455</v>
      </c>
      <c r="O30" s="1633" t="s">
        <v>42</v>
      </c>
      <c r="P30" s="1634"/>
      <c r="Q30" s="1634"/>
      <c r="R30" s="2910" t="s">
        <v>1456</v>
      </c>
    </row>
    <row r="31" spans="1:18" ht="69" customHeight="1">
      <c r="A31" s="1960"/>
      <c r="B31" s="1911"/>
      <c r="C31" s="1912"/>
      <c r="D31" s="2790"/>
      <c r="E31" s="1909"/>
      <c r="F31" s="1909"/>
      <c r="G31" s="194" t="s">
        <v>15</v>
      </c>
      <c r="H31" s="98">
        <v>20</v>
      </c>
      <c r="I31" s="2901"/>
      <c r="J31" s="2903"/>
      <c r="K31" s="1205" t="s">
        <v>910</v>
      </c>
      <c r="L31" s="249">
        <v>100</v>
      </c>
      <c r="M31" s="1564">
        <v>75</v>
      </c>
      <c r="N31" s="1632" t="s">
        <v>1457</v>
      </c>
      <c r="O31" s="1633"/>
      <c r="P31" s="1634"/>
      <c r="Q31" s="1634"/>
      <c r="R31" s="2911"/>
    </row>
    <row r="32" spans="1:18" ht="69" customHeight="1">
      <c r="A32" s="1960"/>
      <c r="B32" s="1911"/>
      <c r="C32" s="1912"/>
      <c r="D32" s="2790"/>
      <c r="E32" s="1909"/>
      <c r="F32" s="1909"/>
      <c r="G32" s="194"/>
      <c r="H32" s="98"/>
      <c r="I32" s="2901"/>
      <c r="J32" s="2903"/>
      <c r="K32" s="1098" t="s">
        <v>1165</v>
      </c>
      <c r="L32" s="249">
        <v>100</v>
      </c>
      <c r="M32" s="1491">
        <v>0</v>
      </c>
      <c r="N32" s="1636"/>
      <c r="O32" s="1633"/>
      <c r="P32" s="1634"/>
      <c r="Q32" s="1634"/>
      <c r="R32" s="1635"/>
    </row>
    <row r="33" spans="1:18" ht="81" customHeight="1">
      <c r="A33" s="1960"/>
      <c r="B33" s="1911"/>
      <c r="C33" s="1912"/>
      <c r="D33" s="2790"/>
      <c r="E33" s="1909"/>
      <c r="F33" s="1909"/>
      <c r="G33" s="2090" t="s">
        <v>15</v>
      </c>
      <c r="H33" s="2899">
        <v>75</v>
      </c>
      <c r="I33" s="2901"/>
      <c r="J33" s="2903"/>
      <c r="K33" s="839" t="s">
        <v>911</v>
      </c>
      <c r="L33" s="249">
        <v>100</v>
      </c>
      <c r="M33" s="1483">
        <v>100</v>
      </c>
      <c r="N33" s="1637" t="s">
        <v>1458</v>
      </c>
      <c r="O33" s="1633"/>
      <c r="P33" s="1634"/>
      <c r="Q33" s="1634"/>
      <c r="R33" s="1635"/>
    </row>
    <row r="34" spans="1:18" ht="50.25" customHeight="1">
      <c r="A34" s="1960"/>
      <c r="B34" s="1911"/>
      <c r="C34" s="1912"/>
      <c r="D34" s="2790"/>
      <c r="E34" s="1909"/>
      <c r="F34" s="1909"/>
      <c r="G34" s="2092"/>
      <c r="H34" s="2900"/>
      <c r="I34" s="2900"/>
      <c r="J34" s="2904"/>
      <c r="K34" s="839" t="s">
        <v>1166</v>
      </c>
      <c r="L34" s="634">
        <v>1</v>
      </c>
      <c r="M34" s="1388">
        <v>1</v>
      </c>
      <c r="N34" s="1637" t="s">
        <v>1459</v>
      </c>
      <c r="O34" s="1633"/>
      <c r="P34" s="1634"/>
      <c r="Q34" s="1634"/>
      <c r="R34" s="1635"/>
    </row>
    <row r="35" spans="1:18" ht="93" customHeight="1">
      <c r="A35" s="1960"/>
      <c r="B35" s="1911"/>
      <c r="C35" s="1912"/>
      <c r="D35" s="2790"/>
      <c r="E35" s="1909"/>
      <c r="F35" s="1909"/>
      <c r="G35" s="194" t="s">
        <v>318</v>
      </c>
      <c r="H35" s="98"/>
      <c r="I35" s="98">
        <v>21.4</v>
      </c>
      <c r="J35" s="98">
        <v>15.6</v>
      </c>
      <c r="K35" s="839" t="s">
        <v>1167</v>
      </c>
      <c r="L35" s="634">
        <v>100</v>
      </c>
      <c r="M35" s="1559">
        <v>75</v>
      </c>
      <c r="N35" s="1637" t="s">
        <v>1460</v>
      </c>
      <c r="O35" s="691"/>
      <c r="P35" s="690"/>
      <c r="Q35" s="690"/>
      <c r="R35" s="759"/>
    </row>
    <row r="36" spans="1:18" ht="27.75" customHeight="1">
      <c r="A36" s="1960"/>
      <c r="B36" s="1911"/>
      <c r="C36" s="1912"/>
      <c r="D36" s="2790"/>
      <c r="E36" s="1909"/>
      <c r="F36" s="1909"/>
      <c r="G36" s="225" t="s">
        <v>16</v>
      </c>
      <c r="H36" s="226">
        <f>H30+H31+H32+H33+H35</f>
        <v>155</v>
      </c>
      <c r="I36" s="226">
        <f>I30+I31+I32+I33+I35</f>
        <v>187.3</v>
      </c>
      <c r="J36" s="226">
        <f>J30+J31+J32+J33+J34+J35</f>
        <v>138.5</v>
      </c>
      <c r="K36" s="2896"/>
      <c r="L36" s="2896"/>
      <c r="M36" s="2896"/>
      <c r="N36" s="2896"/>
      <c r="O36" s="2896"/>
      <c r="P36" s="2896"/>
      <c r="Q36" s="2896"/>
      <c r="R36" s="2896"/>
    </row>
    <row r="37" spans="1:18" ht="143.25" customHeight="1">
      <c r="A37" s="1960" t="s">
        <v>11</v>
      </c>
      <c r="B37" s="1911" t="s">
        <v>17</v>
      </c>
      <c r="C37" s="1912" t="s">
        <v>59</v>
      </c>
      <c r="D37" s="2790"/>
      <c r="E37" s="2859" t="s">
        <v>902</v>
      </c>
      <c r="F37" s="1909" t="s">
        <v>1217</v>
      </c>
      <c r="G37" s="194" t="s">
        <v>15</v>
      </c>
      <c r="H37" s="98">
        <v>50</v>
      </c>
      <c r="I37" s="98">
        <v>25</v>
      </c>
      <c r="J37" s="98">
        <v>14.5</v>
      </c>
      <c r="K37" s="242" t="s">
        <v>1709</v>
      </c>
      <c r="L37" s="634">
        <v>100</v>
      </c>
      <c r="M37" s="1564">
        <v>70</v>
      </c>
      <c r="N37" s="1632" t="s">
        <v>1462</v>
      </c>
      <c r="O37" s="819"/>
      <c r="P37" s="101"/>
      <c r="Q37" s="101"/>
      <c r="R37" s="242"/>
    </row>
    <row r="38" spans="1:18" ht="32.25" customHeight="1">
      <c r="A38" s="1960"/>
      <c r="B38" s="1911"/>
      <c r="C38" s="1912"/>
      <c r="D38" s="2790"/>
      <c r="E38" s="2859"/>
      <c r="F38" s="1909"/>
      <c r="G38" s="225" t="s">
        <v>16</v>
      </c>
      <c r="H38" s="226">
        <f>H37</f>
        <v>50</v>
      </c>
      <c r="I38" s="226">
        <f>I37</f>
        <v>25</v>
      </c>
      <c r="J38" s="226">
        <f>J37</f>
        <v>14.5</v>
      </c>
      <c r="K38" s="2896"/>
      <c r="L38" s="2896"/>
      <c r="M38" s="2896"/>
      <c r="N38" s="2896"/>
      <c r="O38" s="2896"/>
      <c r="P38" s="2896"/>
      <c r="Q38" s="2896"/>
      <c r="R38" s="2896"/>
    </row>
    <row r="39" spans="1:19" ht="71.25" customHeight="1">
      <c r="A39" s="2934" t="s">
        <v>11</v>
      </c>
      <c r="B39" s="2935" t="s">
        <v>17</v>
      </c>
      <c r="C39" s="2940" t="s">
        <v>118</v>
      </c>
      <c r="D39" s="2936"/>
      <c r="E39" s="2937" t="s">
        <v>903</v>
      </c>
      <c r="F39" s="2943" t="s">
        <v>904</v>
      </c>
      <c r="G39" s="826" t="s">
        <v>15</v>
      </c>
      <c r="H39" s="48">
        <v>2.7</v>
      </c>
      <c r="I39" s="48">
        <v>6</v>
      </c>
      <c r="J39" s="48">
        <v>5.4</v>
      </c>
      <c r="K39" s="2100" t="s">
        <v>912</v>
      </c>
      <c r="L39" s="2882">
        <v>1</v>
      </c>
      <c r="M39" s="2885">
        <v>1</v>
      </c>
      <c r="N39" s="2892" t="s">
        <v>1461</v>
      </c>
      <c r="O39" s="690"/>
      <c r="P39" s="690"/>
      <c r="Q39" s="690"/>
      <c r="R39" s="2784"/>
      <c r="S39" s="129"/>
    </row>
    <row r="40" spans="1:18" ht="54.75" customHeight="1">
      <c r="A40" s="2934"/>
      <c r="B40" s="2935"/>
      <c r="C40" s="2940"/>
      <c r="D40" s="2936"/>
      <c r="E40" s="2937"/>
      <c r="F40" s="2944"/>
      <c r="G40" s="826" t="s">
        <v>318</v>
      </c>
      <c r="H40" s="48">
        <v>2.7</v>
      </c>
      <c r="I40" s="48">
        <v>2.7</v>
      </c>
      <c r="J40" s="48">
        <v>2.7</v>
      </c>
      <c r="K40" s="2101"/>
      <c r="L40" s="2883"/>
      <c r="M40" s="2886"/>
      <c r="N40" s="2898"/>
      <c r="O40" s="690"/>
      <c r="P40" s="690"/>
      <c r="Q40" s="690"/>
      <c r="R40" s="2785"/>
    </row>
    <row r="41" spans="1:18" ht="64.5" customHeight="1">
      <c r="A41" s="2934"/>
      <c r="B41" s="2935"/>
      <c r="C41" s="2940"/>
      <c r="D41" s="2936"/>
      <c r="E41" s="2937"/>
      <c r="F41" s="2941" t="s">
        <v>905</v>
      </c>
      <c r="G41" s="826" t="s">
        <v>36</v>
      </c>
      <c r="H41" s="48">
        <v>15.2</v>
      </c>
      <c r="I41" s="48">
        <v>15.2</v>
      </c>
      <c r="J41" s="48">
        <v>6.4</v>
      </c>
      <c r="K41" s="2102"/>
      <c r="L41" s="2884"/>
      <c r="M41" s="2887"/>
      <c r="N41" s="2893"/>
      <c r="O41" s="690"/>
      <c r="P41" s="690"/>
      <c r="Q41" s="690"/>
      <c r="R41" s="2786"/>
    </row>
    <row r="42" spans="1:18" ht="27.75" customHeight="1">
      <c r="A42" s="2934"/>
      <c r="B42" s="2935"/>
      <c r="C42" s="2940"/>
      <c r="D42" s="2936"/>
      <c r="E42" s="2937"/>
      <c r="F42" s="2942"/>
      <c r="G42" s="827" t="s">
        <v>16</v>
      </c>
      <c r="H42" s="828">
        <f>SUM(H39:H41)</f>
        <v>20.6</v>
      </c>
      <c r="I42" s="828">
        <f>SUM(I39:I41)</f>
        <v>23.9</v>
      </c>
      <c r="J42" s="828">
        <f>SUM(J39:J41)</f>
        <v>14.500000000000002</v>
      </c>
      <c r="K42" s="2933"/>
      <c r="L42" s="2933"/>
      <c r="M42" s="2933"/>
      <c r="N42" s="2933"/>
      <c r="O42" s="2933"/>
      <c r="P42" s="2933"/>
      <c r="Q42" s="2933"/>
      <c r="R42" s="2933"/>
    </row>
    <row r="43" spans="1:18" s="37" customFormat="1" ht="26.25" customHeight="1">
      <c r="A43" s="829" t="s">
        <v>11</v>
      </c>
      <c r="B43" s="830" t="s">
        <v>17</v>
      </c>
      <c r="C43" s="830"/>
      <c r="D43" s="830"/>
      <c r="E43" s="2945" t="s">
        <v>46</v>
      </c>
      <c r="F43" s="2945"/>
      <c r="G43" s="2945"/>
      <c r="H43" s="27">
        <f>SUM(H29+H36+H38+H42)</f>
        <v>235.6</v>
      </c>
      <c r="I43" s="27">
        <f>SUM(I29+I36+I38+I42)</f>
        <v>256.2</v>
      </c>
      <c r="J43" s="27">
        <f>SUM(J29+J36+J38+J42)</f>
        <v>185.2</v>
      </c>
      <c r="K43" s="2931"/>
      <c r="L43" s="2931"/>
      <c r="M43" s="2931"/>
      <c r="N43" s="2931"/>
      <c r="O43" s="2931"/>
      <c r="P43" s="2931"/>
      <c r="Q43" s="2931"/>
      <c r="R43" s="2931"/>
    </row>
    <row r="44" spans="1:18" s="37" customFormat="1" ht="26.25" customHeight="1">
      <c r="A44" s="831" t="s">
        <v>11</v>
      </c>
      <c r="B44" s="832" t="s">
        <v>30</v>
      </c>
      <c r="C44" s="832"/>
      <c r="D44" s="832"/>
      <c r="E44" s="2922" t="s">
        <v>207</v>
      </c>
      <c r="F44" s="2922"/>
      <c r="G44" s="2922"/>
      <c r="H44" s="2922"/>
      <c r="I44" s="2922"/>
      <c r="J44" s="2922"/>
      <c r="K44" s="2922"/>
      <c r="L44" s="2922"/>
      <c r="M44" s="2922"/>
      <c r="N44" s="2922"/>
      <c r="O44" s="2922"/>
      <c r="P44" s="2922"/>
      <c r="Q44" s="2922"/>
      <c r="R44" s="2922"/>
    </row>
    <row r="45" spans="1:18" ht="111" customHeight="1">
      <c r="A45" s="2926" t="s">
        <v>11</v>
      </c>
      <c r="B45" s="2927" t="s">
        <v>30</v>
      </c>
      <c r="C45" s="2938" t="s">
        <v>19</v>
      </c>
      <c r="D45" s="2939"/>
      <c r="E45" s="2932" t="s">
        <v>208</v>
      </c>
      <c r="F45" s="2932" t="s">
        <v>1219</v>
      </c>
      <c r="G45" s="833" t="s">
        <v>15</v>
      </c>
      <c r="H45" s="28">
        <v>3</v>
      </c>
      <c r="I45" s="28">
        <v>3</v>
      </c>
      <c r="J45" s="28">
        <v>0.3</v>
      </c>
      <c r="K45" s="823" t="s">
        <v>1106</v>
      </c>
      <c r="L45" s="824">
        <v>100</v>
      </c>
      <c r="M45" s="1580">
        <v>90</v>
      </c>
      <c r="N45" s="1638" t="s">
        <v>1463</v>
      </c>
      <c r="O45" s="819"/>
      <c r="P45" s="101"/>
      <c r="Q45" s="101"/>
      <c r="R45" s="834"/>
    </row>
    <row r="46" spans="1:18" ht="28.5" customHeight="1">
      <c r="A46" s="2926"/>
      <c r="B46" s="2927"/>
      <c r="C46" s="2938"/>
      <c r="D46" s="2939"/>
      <c r="E46" s="2932"/>
      <c r="F46" s="2932"/>
      <c r="G46" s="225" t="s">
        <v>24</v>
      </c>
      <c r="H46" s="226">
        <f>H45</f>
        <v>3</v>
      </c>
      <c r="I46" s="226">
        <f>I45</f>
        <v>3</v>
      </c>
      <c r="J46" s="226">
        <f>J45</f>
        <v>0.3</v>
      </c>
      <c r="K46" s="2928"/>
      <c r="L46" s="2929"/>
      <c r="M46" s="2929"/>
      <c r="N46" s="2929"/>
      <c r="O46" s="2929"/>
      <c r="P46" s="2929"/>
      <c r="Q46" s="2929"/>
      <c r="R46" s="2930"/>
    </row>
    <row r="47" spans="1:18" s="37" customFormat="1" ht="23.25" customHeight="1">
      <c r="A47" s="21" t="s">
        <v>11</v>
      </c>
      <c r="B47" s="22" t="s">
        <v>30</v>
      </c>
      <c r="C47" s="22"/>
      <c r="D47" s="2918" t="s">
        <v>25</v>
      </c>
      <c r="E47" s="2918"/>
      <c r="F47" s="2918"/>
      <c r="G47" s="2918"/>
      <c r="H47" s="27">
        <f>SUM(H46)</f>
        <v>3</v>
      </c>
      <c r="I47" s="27">
        <f>SUM(I46)</f>
        <v>3</v>
      </c>
      <c r="J47" s="27">
        <f>SUM(J46)</f>
        <v>0.3</v>
      </c>
      <c r="K47" s="2931"/>
      <c r="L47" s="2931"/>
      <c r="M47" s="2931"/>
      <c r="N47" s="2931"/>
      <c r="O47" s="2931"/>
      <c r="P47" s="2931"/>
      <c r="Q47" s="2931"/>
      <c r="R47" s="2931"/>
    </row>
    <row r="48" spans="1:18" ht="22.5" customHeight="1">
      <c r="A48" s="835" t="s">
        <v>11</v>
      </c>
      <c r="B48" s="2921" t="s">
        <v>31</v>
      </c>
      <c r="C48" s="2921"/>
      <c r="D48" s="2921"/>
      <c r="E48" s="2921"/>
      <c r="F48" s="2921"/>
      <c r="G48" s="2921"/>
      <c r="H48" s="33">
        <f>SUM(H26+H43+H47)</f>
        <v>365.6</v>
      </c>
      <c r="I48" s="33">
        <f>SUM(I26+I43+I47)</f>
        <v>481.2</v>
      </c>
      <c r="J48" s="33">
        <f>SUM(J26+J43+J47)</f>
        <v>378.8</v>
      </c>
      <c r="K48" s="2924"/>
      <c r="L48" s="2924"/>
      <c r="M48" s="2924"/>
      <c r="N48" s="2924"/>
      <c r="O48" s="2924"/>
      <c r="P48" s="2924"/>
      <c r="Q48" s="2924"/>
      <c r="R48" s="2924"/>
    </row>
    <row r="49" spans="1:18" ht="22.5" customHeight="1">
      <c r="A49" s="2923" t="s">
        <v>39</v>
      </c>
      <c r="B49" s="2923"/>
      <c r="C49" s="2923"/>
      <c r="D49" s="2923"/>
      <c r="E49" s="2923"/>
      <c r="F49" s="2923"/>
      <c r="G49" s="2923"/>
      <c r="H49" s="77">
        <f>SUM(H48)</f>
        <v>365.6</v>
      </c>
      <c r="I49" s="77">
        <f>SUM(I48)</f>
        <v>481.2</v>
      </c>
      <c r="J49" s="77">
        <f>SUM(J48)</f>
        <v>378.8</v>
      </c>
      <c r="K49" s="2925"/>
      <c r="L49" s="2925"/>
      <c r="M49" s="2925"/>
      <c r="N49" s="2925"/>
      <c r="O49" s="2925"/>
      <c r="P49" s="2925"/>
      <c r="Q49" s="2925"/>
      <c r="R49" s="2925"/>
    </row>
    <row r="50" spans="1:18" ht="14.25" hidden="1">
      <c r="A50" s="129"/>
      <c r="B50" s="129"/>
      <c r="C50" s="129"/>
      <c r="D50" s="129"/>
      <c r="E50" s="129"/>
      <c r="F50" s="129"/>
      <c r="G50" s="129"/>
      <c r="H50" s="130"/>
      <c r="I50" s="130"/>
      <c r="J50" s="130"/>
      <c r="K50" s="129"/>
      <c r="L50" s="129"/>
      <c r="M50" s="129"/>
      <c r="N50" s="129"/>
      <c r="R50" s="129"/>
    </row>
    <row r="51" spans="1:18" ht="1.5" customHeight="1" hidden="1">
      <c r="A51" s="129"/>
      <c r="B51" s="108"/>
      <c r="C51" s="108"/>
      <c r="D51" s="108"/>
      <c r="E51" s="108"/>
      <c r="F51" s="108"/>
      <c r="G51" s="108" t="s">
        <v>15</v>
      </c>
      <c r="H51" s="115" t="e">
        <f>SUM(H15+H28+#REF!+H30+H37+#REF!+#REF!)</f>
        <v>#REF!</v>
      </c>
      <c r="I51" s="115" t="e">
        <f>SUM(I15+I28+#REF!+I30+I37+#REF!+#REF!)</f>
        <v>#REF!</v>
      </c>
      <c r="J51" s="115" t="e">
        <f>SUM(J15+J28+#REF!+J30+J37+#REF!+#REF!)</f>
        <v>#REF!</v>
      </c>
      <c r="K51" s="108"/>
      <c r="L51" s="108"/>
      <c r="M51" s="108"/>
      <c r="N51" s="108"/>
      <c r="R51" s="108"/>
    </row>
    <row r="52" spans="1:18" ht="15" hidden="1">
      <c r="A52" s="129"/>
      <c r="B52" s="131"/>
      <c r="C52" s="131"/>
      <c r="D52" s="131"/>
      <c r="E52" s="131"/>
      <c r="F52" s="131"/>
      <c r="G52" s="131" t="s">
        <v>29</v>
      </c>
      <c r="H52" s="132" t="e">
        <f>SUM(#REF!)</f>
        <v>#REF!</v>
      </c>
      <c r="I52" s="132" t="e">
        <f>SUM(#REF!)</f>
        <v>#REF!</v>
      </c>
      <c r="J52" s="132" t="e">
        <f>SUM(#REF!)</f>
        <v>#REF!</v>
      </c>
      <c r="K52" s="131"/>
      <c r="L52" s="131"/>
      <c r="M52" s="131"/>
      <c r="N52" s="131"/>
      <c r="R52" s="131"/>
    </row>
    <row r="53" spans="1:18" ht="15" hidden="1">
      <c r="A53" s="129"/>
      <c r="B53" s="131"/>
      <c r="C53" s="131"/>
      <c r="D53" s="131"/>
      <c r="E53" s="131"/>
      <c r="F53" s="131"/>
      <c r="G53" s="131" t="s">
        <v>21</v>
      </c>
      <c r="H53" s="132" t="e">
        <f>SUM(H18+#REF!+#REF!)</f>
        <v>#REF!</v>
      </c>
      <c r="I53" s="132" t="e">
        <f>SUM(I18+#REF!+#REF!)</f>
        <v>#REF!</v>
      </c>
      <c r="J53" s="132" t="e">
        <f>SUM(J18+#REF!+#REF!)</f>
        <v>#REF!</v>
      </c>
      <c r="K53" s="131"/>
      <c r="L53" s="131"/>
      <c r="M53" s="131"/>
      <c r="N53" s="131"/>
      <c r="R53" s="131"/>
    </row>
    <row r="54" spans="1:18" ht="15" hidden="1">
      <c r="A54" s="129"/>
      <c r="B54" s="131"/>
      <c r="C54" s="131"/>
      <c r="D54" s="131"/>
      <c r="E54" s="131"/>
      <c r="F54" s="131"/>
      <c r="G54" s="131" t="s">
        <v>209</v>
      </c>
      <c r="H54" s="132" t="e">
        <f>SUM(H51:H53)</f>
        <v>#REF!</v>
      </c>
      <c r="I54" s="132" t="e">
        <f>SUM(I51:I53)</f>
        <v>#REF!</v>
      </c>
      <c r="J54" s="132" t="e">
        <f>SUM(J51:J53)</f>
        <v>#REF!</v>
      </c>
      <c r="K54" s="131"/>
      <c r="L54" s="131"/>
      <c r="M54" s="131"/>
      <c r="N54" s="131"/>
      <c r="R54" s="131"/>
    </row>
    <row r="55" spans="1:18" ht="15" hidden="1">
      <c r="A55" s="129"/>
      <c r="B55" s="131"/>
      <c r="C55" s="131"/>
      <c r="D55" s="131"/>
      <c r="E55" s="131"/>
      <c r="F55" s="131"/>
      <c r="G55" s="131"/>
      <c r="H55" s="132"/>
      <c r="I55" s="132"/>
      <c r="J55" s="132"/>
      <c r="K55" s="131"/>
      <c r="L55" s="131"/>
      <c r="M55" s="131"/>
      <c r="N55" s="131"/>
      <c r="R55" s="131"/>
    </row>
    <row r="56" spans="1:18" ht="14.25">
      <c r="A56" s="129"/>
      <c r="B56" s="129"/>
      <c r="C56" s="129"/>
      <c r="D56" s="129"/>
      <c r="E56" s="129"/>
      <c r="F56" s="129"/>
      <c r="G56" s="129"/>
      <c r="H56" s="130"/>
      <c r="I56" s="130"/>
      <c r="J56" s="130"/>
      <c r="K56" s="129"/>
      <c r="L56" s="129"/>
      <c r="M56" s="129"/>
      <c r="N56" s="129"/>
      <c r="R56" s="129"/>
    </row>
    <row r="57" spans="1:18" ht="14.25">
      <c r="A57" s="129"/>
      <c r="B57" s="129"/>
      <c r="C57" s="129"/>
      <c r="D57" s="129"/>
      <c r="E57" s="129"/>
      <c r="F57" s="129"/>
      <c r="G57" s="129"/>
      <c r="H57" s="130"/>
      <c r="I57" s="130"/>
      <c r="J57" s="130"/>
      <c r="K57" s="129"/>
      <c r="L57" s="129"/>
      <c r="M57" s="129"/>
      <c r="N57" s="129"/>
      <c r="R57" s="129"/>
    </row>
    <row r="58" spans="1:18" ht="31.5" customHeight="1">
      <c r="A58" s="129"/>
      <c r="B58" s="129"/>
      <c r="C58" s="129"/>
      <c r="D58" s="129"/>
      <c r="E58" s="129"/>
      <c r="F58" s="129">
        <v>6</v>
      </c>
      <c r="G58" s="99" t="s">
        <v>15</v>
      </c>
      <c r="H58" s="35">
        <f>SUM(H15+H18+H22+H24+H28+H30+H31+H32+H33+H37+H39+H45)</f>
        <v>347.7</v>
      </c>
      <c r="I58" s="35">
        <f>SUM(I15+I18+I22+I24+I28+I30+I31+I32+I33+I37+I39+I45)</f>
        <v>439.20000000000005</v>
      </c>
      <c r="J58" s="35">
        <f>SUM(J15+J18+J22+J24+J28+J30+J31+J32+J34+J33+J37+J39+J45)</f>
        <v>352.2</v>
      </c>
      <c r="K58" s="129"/>
      <c r="L58" s="129"/>
      <c r="M58" s="1445"/>
      <c r="N58" s="195" t="s">
        <v>1699</v>
      </c>
      <c r="O58" s="1447">
        <v>13</v>
      </c>
      <c r="R58" s="1416">
        <v>9</v>
      </c>
    </row>
    <row r="59" spans="1:18" ht="35.25" customHeight="1">
      <c r="A59" s="129"/>
      <c r="B59" s="129"/>
      <c r="C59" s="129"/>
      <c r="D59" s="129"/>
      <c r="E59" s="129"/>
      <c r="F59" s="129"/>
      <c r="G59" s="99" t="s">
        <v>318</v>
      </c>
      <c r="H59" s="35">
        <f>SUM(H16+H35+H40)</f>
        <v>2.7</v>
      </c>
      <c r="I59" s="35">
        <f>SUM(I16+I35+I40)</f>
        <v>26.799999999999997</v>
      </c>
      <c r="J59" s="35">
        <f>SUM(J16+J35+J40)</f>
        <v>20.2</v>
      </c>
      <c r="K59" s="129"/>
      <c r="L59" s="129"/>
      <c r="M59" s="1443"/>
      <c r="N59" s="199" t="s">
        <v>1696</v>
      </c>
      <c r="O59" s="176">
        <v>6</v>
      </c>
      <c r="R59" s="1410">
        <v>3</v>
      </c>
    </row>
    <row r="60" spans="1:18" ht="64.5" customHeight="1">
      <c r="A60" s="129"/>
      <c r="B60" s="129"/>
      <c r="C60" s="129"/>
      <c r="D60" s="129"/>
      <c r="E60" s="129"/>
      <c r="F60" s="129"/>
      <c r="G60" s="99" t="s">
        <v>36</v>
      </c>
      <c r="H60" s="35">
        <f>SUM(H41)</f>
        <v>15.2</v>
      </c>
      <c r="I60" s="35">
        <f>SUM(I41)</f>
        <v>15.2</v>
      </c>
      <c r="J60" s="35">
        <f>SUM(J41)</f>
        <v>6.4</v>
      </c>
      <c r="K60" s="129"/>
      <c r="L60" s="129"/>
      <c r="M60" s="1434"/>
      <c r="N60" s="199" t="s">
        <v>1697</v>
      </c>
      <c r="O60" s="176">
        <v>5</v>
      </c>
      <c r="R60" s="1410">
        <v>6</v>
      </c>
    </row>
    <row r="61" spans="1:18" ht="50.25" customHeight="1">
      <c r="A61" s="129"/>
      <c r="B61" s="129"/>
      <c r="C61" s="129"/>
      <c r="D61" s="129"/>
      <c r="E61" s="129"/>
      <c r="F61" s="129"/>
      <c r="G61" s="1267" t="s">
        <v>209</v>
      </c>
      <c r="H61" s="1255">
        <f>SUM(H58:H60)</f>
        <v>365.59999999999997</v>
      </c>
      <c r="I61" s="1255">
        <f>SUM(I58:I60)</f>
        <v>481.20000000000005</v>
      </c>
      <c r="J61" s="1255">
        <f>SUM(J58:J60)</f>
        <v>378.79999999999995</v>
      </c>
      <c r="K61" s="129"/>
      <c r="L61" s="129"/>
      <c r="M61" s="1444"/>
      <c r="N61" s="199" t="s">
        <v>1698</v>
      </c>
      <c r="O61" s="176">
        <v>2</v>
      </c>
      <c r="R61" s="1448"/>
    </row>
    <row r="62" spans="1:18" ht="14.25">
      <c r="A62" s="129"/>
      <c r="B62" s="129"/>
      <c r="C62" s="129"/>
      <c r="D62" s="129"/>
      <c r="E62" s="129"/>
      <c r="F62" s="129"/>
      <c r="G62" s="129"/>
      <c r="H62" s="130"/>
      <c r="I62" s="130"/>
      <c r="J62" s="130"/>
      <c r="K62" s="129"/>
      <c r="L62" s="129"/>
      <c r="M62" s="129"/>
      <c r="N62" s="129"/>
      <c r="R62" s="129"/>
    </row>
    <row r="63" spans="1:18" ht="14.25">
      <c r="A63" s="129"/>
      <c r="B63" s="129"/>
      <c r="C63" s="129"/>
      <c r="D63" s="129"/>
      <c r="E63" s="129"/>
      <c r="F63" s="129"/>
      <c r="G63" s="129"/>
      <c r="H63" s="130"/>
      <c r="I63" s="130"/>
      <c r="J63" s="130"/>
      <c r="K63" s="129"/>
      <c r="L63" s="129"/>
      <c r="M63" s="129"/>
      <c r="N63" s="129"/>
      <c r="R63" s="129"/>
    </row>
    <row r="64" spans="1:18" ht="14.25">
      <c r="A64" s="129"/>
      <c r="B64" s="129"/>
      <c r="C64" s="129"/>
      <c r="D64" s="129"/>
      <c r="E64" s="129"/>
      <c r="F64" s="129"/>
      <c r="G64" s="129"/>
      <c r="H64" s="130"/>
      <c r="I64" s="130"/>
      <c r="J64" s="130"/>
      <c r="K64" s="129"/>
      <c r="L64" s="129"/>
      <c r="M64" s="129"/>
      <c r="N64" s="129"/>
      <c r="R64" s="129"/>
    </row>
    <row r="65" spans="1:18" ht="14.25">
      <c r="A65" s="129"/>
      <c r="B65" s="129"/>
      <c r="C65" s="129"/>
      <c r="D65" s="129"/>
      <c r="E65" s="129"/>
      <c r="F65" s="129"/>
      <c r="G65" s="129"/>
      <c r="H65" s="130"/>
      <c r="I65" s="130"/>
      <c r="J65" s="130"/>
      <c r="K65" s="129"/>
      <c r="L65" s="129"/>
      <c r="M65" s="129"/>
      <c r="N65" s="129"/>
      <c r="R65" s="129"/>
    </row>
    <row r="66" spans="1:18" ht="14.25">
      <c r="A66" s="129"/>
      <c r="B66" s="129"/>
      <c r="C66" s="129"/>
      <c r="D66" s="129"/>
      <c r="E66" s="129"/>
      <c r="F66" s="129"/>
      <c r="G66" s="129"/>
      <c r="H66" s="130"/>
      <c r="I66" s="130"/>
      <c r="J66" s="130"/>
      <c r="K66" s="129"/>
      <c r="L66" s="129"/>
      <c r="M66" s="129"/>
      <c r="N66" s="129"/>
      <c r="R66" s="129"/>
    </row>
    <row r="67" spans="1:18" ht="14.25">
      <c r="A67" s="129"/>
      <c r="B67" s="129"/>
      <c r="C67" s="129"/>
      <c r="D67" s="129"/>
      <c r="E67" s="129"/>
      <c r="F67" s="129"/>
      <c r="G67" s="129"/>
      <c r="H67" s="130"/>
      <c r="I67" s="130"/>
      <c r="J67" s="130"/>
      <c r="K67" s="129"/>
      <c r="L67" s="129"/>
      <c r="M67" s="129"/>
      <c r="N67" s="129"/>
      <c r="R67" s="129"/>
    </row>
    <row r="68" spans="1:18" ht="14.25">
      <c r="A68" s="129"/>
      <c r="B68" s="129"/>
      <c r="C68" s="129"/>
      <c r="D68" s="129"/>
      <c r="E68" s="129"/>
      <c r="F68" s="129"/>
      <c r="G68" s="129"/>
      <c r="H68" s="130"/>
      <c r="I68" s="130"/>
      <c r="J68" s="130"/>
      <c r="K68" s="129"/>
      <c r="L68" s="129"/>
      <c r="M68" s="129"/>
      <c r="N68" s="129"/>
      <c r="R68" s="129"/>
    </row>
    <row r="69" spans="1:18" ht="14.25">
      <c r="A69" s="129"/>
      <c r="B69" s="129"/>
      <c r="C69" s="129"/>
      <c r="D69" s="129"/>
      <c r="E69" s="129"/>
      <c r="F69" s="129"/>
      <c r="G69" s="129"/>
      <c r="H69" s="130"/>
      <c r="I69" s="130"/>
      <c r="J69" s="130"/>
      <c r="K69" s="129"/>
      <c r="L69" s="129"/>
      <c r="M69" s="129"/>
      <c r="N69" s="129"/>
      <c r="R69" s="129"/>
    </row>
    <row r="70" spans="1:18" ht="14.25">
      <c r="A70" s="129"/>
      <c r="B70" s="129"/>
      <c r="C70" s="129"/>
      <c r="D70" s="129"/>
      <c r="E70" s="129"/>
      <c r="F70" s="129"/>
      <c r="G70" s="129"/>
      <c r="H70" s="130"/>
      <c r="I70" s="130"/>
      <c r="J70" s="130"/>
      <c r="K70" s="129"/>
      <c r="L70" s="129"/>
      <c r="M70" s="129"/>
      <c r="N70" s="129"/>
      <c r="R70" s="129"/>
    </row>
    <row r="71" spans="1:18" ht="14.25">
      <c r="A71" s="129"/>
      <c r="B71" s="129"/>
      <c r="C71" s="129"/>
      <c r="D71" s="129"/>
      <c r="E71" s="129"/>
      <c r="F71" s="129"/>
      <c r="G71" s="129"/>
      <c r="H71" s="130"/>
      <c r="I71" s="130"/>
      <c r="J71" s="130"/>
      <c r="K71" s="129"/>
      <c r="L71" s="129"/>
      <c r="M71" s="129"/>
      <c r="N71" s="129"/>
      <c r="R71" s="129"/>
    </row>
    <row r="72" spans="1:18" ht="14.25">
      <c r="A72" s="129"/>
      <c r="B72" s="129"/>
      <c r="C72" s="129"/>
      <c r="D72" s="129"/>
      <c r="E72" s="129"/>
      <c r="F72" s="129"/>
      <c r="G72" s="129"/>
      <c r="H72" s="130"/>
      <c r="I72" s="130"/>
      <c r="J72" s="130"/>
      <c r="K72" s="129"/>
      <c r="L72" s="129"/>
      <c r="M72" s="129"/>
      <c r="N72" s="129"/>
      <c r="R72" s="129"/>
    </row>
    <row r="73" spans="1:18" ht="14.25">
      <c r="A73" s="129"/>
      <c r="B73" s="129"/>
      <c r="C73" s="129"/>
      <c r="D73" s="129"/>
      <c r="E73" s="129"/>
      <c r="F73" s="129"/>
      <c r="G73" s="129"/>
      <c r="H73" s="130"/>
      <c r="I73" s="130"/>
      <c r="J73" s="130"/>
      <c r="K73" s="129"/>
      <c r="L73" s="129"/>
      <c r="M73" s="129"/>
      <c r="N73" s="129"/>
      <c r="R73" s="129"/>
    </row>
    <row r="74" spans="1:18" ht="14.25">
      <c r="A74" s="129"/>
      <c r="B74" s="129"/>
      <c r="C74" s="129"/>
      <c r="D74" s="129"/>
      <c r="E74" s="129"/>
      <c r="F74" s="129"/>
      <c r="G74" s="129"/>
      <c r="H74" s="130"/>
      <c r="I74" s="130"/>
      <c r="J74" s="130"/>
      <c r="K74" s="129"/>
      <c r="L74" s="129"/>
      <c r="M74" s="129"/>
      <c r="N74" s="129"/>
      <c r="R74" s="129"/>
    </row>
    <row r="75" spans="1:18" ht="14.25">
      <c r="A75" s="129"/>
      <c r="B75" s="129"/>
      <c r="C75" s="129"/>
      <c r="D75" s="129"/>
      <c r="E75" s="129"/>
      <c r="F75" s="129"/>
      <c r="G75" s="129"/>
      <c r="H75" s="130"/>
      <c r="I75" s="130"/>
      <c r="J75" s="130"/>
      <c r="K75" s="129"/>
      <c r="L75" s="129"/>
      <c r="M75" s="129"/>
      <c r="N75" s="129"/>
      <c r="R75" s="129"/>
    </row>
    <row r="76" spans="1:18" ht="14.25">
      <c r="A76" s="129"/>
      <c r="B76" s="129"/>
      <c r="C76" s="129"/>
      <c r="D76" s="129"/>
      <c r="E76" s="129"/>
      <c r="F76" s="129"/>
      <c r="G76" s="129"/>
      <c r="H76" s="130"/>
      <c r="I76" s="130"/>
      <c r="J76" s="130"/>
      <c r="K76" s="129"/>
      <c r="L76" s="129"/>
      <c r="M76" s="129"/>
      <c r="N76" s="129"/>
      <c r="R76" s="129"/>
    </row>
    <row r="77" spans="1:18" ht="14.25">
      <c r="A77" s="129"/>
      <c r="B77" s="129"/>
      <c r="C77" s="129"/>
      <c r="D77" s="129"/>
      <c r="E77" s="129"/>
      <c r="F77" s="129"/>
      <c r="G77" s="129"/>
      <c r="H77" s="130"/>
      <c r="I77" s="130"/>
      <c r="J77" s="130"/>
      <c r="K77" s="129"/>
      <c r="L77" s="129"/>
      <c r="M77" s="129"/>
      <c r="N77" s="129"/>
      <c r="R77" s="129"/>
    </row>
    <row r="78" spans="1:18" ht="14.25">
      <c r="A78" s="129"/>
      <c r="B78" s="129"/>
      <c r="C78" s="129"/>
      <c r="D78" s="129"/>
      <c r="E78" s="129"/>
      <c r="F78" s="129"/>
      <c r="G78" s="129"/>
      <c r="H78" s="130"/>
      <c r="I78" s="130"/>
      <c r="J78" s="130"/>
      <c r="K78" s="129"/>
      <c r="L78" s="129"/>
      <c r="M78" s="129"/>
      <c r="N78" s="129"/>
      <c r="R78" s="129"/>
    </row>
    <row r="79" spans="1:18" ht="14.25">
      <c r="A79" s="129"/>
      <c r="B79" s="129"/>
      <c r="C79" s="129"/>
      <c r="D79" s="129"/>
      <c r="E79" s="129"/>
      <c r="F79" s="129"/>
      <c r="G79" s="129"/>
      <c r="H79" s="130"/>
      <c r="I79" s="130"/>
      <c r="J79" s="130"/>
      <c r="K79" s="129"/>
      <c r="L79" s="129"/>
      <c r="M79" s="129"/>
      <c r="N79" s="129"/>
      <c r="R79" s="129"/>
    </row>
    <row r="80" spans="1:18" ht="14.25">
      <c r="A80" s="129"/>
      <c r="B80" s="129"/>
      <c r="C80" s="129"/>
      <c r="D80" s="129"/>
      <c r="E80" s="129"/>
      <c r="F80" s="129"/>
      <c r="G80" s="129"/>
      <c r="H80" s="130"/>
      <c r="I80" s="130"/>
      <c r="J80" s="130"/>
      <c r="K80" s="129"/>
      <c r="L80" s="129"/>
      <c r="M80" s="129"/>
      <c r="N80" s="129"/>
      <c r="R80" s="129"/>
    </row>
    <row r="81" spans="1:18" ht="14.25">
      <c r="A81" s="129"/>
      <c r="B81" s="129"/>
      <c r="C81" s="129"/>
      <c r="D81" s="129"/>
      <c r="E81" s="129"/>
      <c r="F81" s="129"/>
      <c r="G81" s="129"/>
      <c r="H81" s="130"/>
      <c r="I81" s="130"/>
      <c r="J81" s="130"/>
      <c r="K81" s="129"/>
      <c r="L81" s="129"/>
      <c r="M81" s="129"/>
      <c r="N81" s="129"/>
      <c r="R81" s="129"/>
    </row>
    <row r="82" spans="1:18" ht="14.25">
      <c r="A82" s="129"/>
      <c r="B82" s="129"/>
      <c r="C82" s="129"/>
      <c r="D82" s="129"/>
      <c r="E82" s="129"/>
      <c r="F82" s="129"/>
      <c r="G82" s="129"/>
      <c r="H82" s="130"/>
      <c r="I82" s="130"/>
      <c r="J82" s="130"/>
      <c r="K82" s="129"/>
      <c r="L82" s="129"/>
      <c r="M82" s="129"/>
      <c r="N82" s="129"/>
      <c r="R82" s="129"/>
    </row>
    <row r="83" spans="1:18" ht="14.25">
      <c r="A83" s="129"/>
      <c r="B83" s="129"/>
      <c r="C83" s="129"/>
      <c r="D83" s="129"/>
      <c r="E83" s="129"/>
      <c r="F83" s="129"/>
      <c r="G83" s="129"/>
      <c r="H83" s="130"/>
      <c r="I83" s="130"/>
      <c r="J83" s="130"/>
      <c r="K83" s="129"/>
      <c r="L83" s="129"/>
      <c r="M83" s="129"/>
      <c r="N83" s="129"/>
      <c r="R83" s="129"/>
    </row>
    <row r="84" spans="1:18" ht="14.25">
      <c r="A84" s="129"/>
      <c r="B84" s="129"/>
      <c r="C84" s="129"/>
      <c r="D84" s="129"/>
      <c r="E84" s="129"/>
      <c r="F84" s="129"/>
      <c r="G84" s="129"/>
      <c r="H84" s="130"/>
      <c r="I84" s="130"/>
      <c r="J84" s="130"/>
      <c r="K84" s="129"/>
      <c r="L84" s="129"/>
      <c r="M84" s="129"/>
      <c r="N84" s="129"/>
      <c r="R84" s="129"/>
    </row>
    <row r="85" spans="1:18" ht="14.25">
      <c r="A85" s="129"/>
      <c r="B85" s="129"/>
      <c r="C85" s="129"/>
      <c r="D85" s="129"/>
      <c r="E85" s="129"/>
      <c r="F85" s="129"/>
      <c r="G85" s="129"/>
      <c r="H85" s="130"/>
      <c r="I85" s="130"/>
      <c r="J85" s="130"/>
      <c r="K85" s="129"/>
      <c r="L85" s="129"/>
      <c r="M85" s="129"/>
      <c r="N85" s="129"/>
      <c r="R85" s="129"/>
    </row>
    <row r="86" spans="1:18" ht="14.25">
      <c r="A86" s="129"/>
      <c r="B86" s="129"/>
      <c r="C86" s="129"/>
      <c r="D86" s="129"/>
      <c r="E86" s="129"/>
      <c r="F86" s="129"/>
      <c r="G86" s="129"/>
      <c r="H86" s="130"/>
      <c r="I86" s="130"/>
      <c r="J86" s="130"/>
      <c r="K86" s="129"/>
      <c r="L86" s="129"/>
      <c r="M86" s="129"/>
      <c r="N86" s="129"/>
      <c r="R86" s="129"/>
    </row>
    <row r="87" spans="1:18" ht="14.25">
      <c r="A87" s="129"/>
      <c r="B87" s="129"/>
      <c r="C87" s="129"/>
      <c r="D87" s="129"/>
      <c r="E87" s="129"/>
      <c r="F87" s="129"/>
      <c r="G87" s="129"/>
      <c r="H87" s="130"/>
      <c r="I87" s="130"/>
      <c r="J87" s="130"/>
      <c r="K87" s="129"/>
      <c r="L87" s="129"/>
      <c r="M87" s="129"/>
      <c r="N87" s="129"/>
      <c r="R87" s="129"/>
    </row>
    <row r="88" spans="1:18" ht="14.25">
      <c r="A88" s="129"/>
      <c r="B88" s="129"/>
      <c r="C88" s="129"/>
      <c r="D88" s="129"/>
      <c r="E88" s="129"/>
      <c r="F88" s="129"/>
      <c r="G88" s="129"/>
      <c r="H88" s="130"/>
      <c r="I88" s="130"/>
      <c r="J88" s="130"/>
      <c r="K88" s="129"/>
      <c r="L88" s="129"/>
      <c r="M88" s="129"/>
      <c r="N88" s="129"/>
      <c r="R88" s="129"/>
    </row>
    <row r="89" spans="1:18" ht="14.25">
      <c r="A89" s="129"/>
      <c r="B89" s="129"/>
      <c r="C89" s="129"/>
      <c r="D89" s="129"/>
      <c r="E89" s="129"/>
      <c r="F89" s="129"/>
      <c r="G89" s="129"/>
      <c r="H89" s="130"/>
      <c r="I89" s="130"/>
      <c r="J89" s="130"/>
      <c r="K89" s="129"/>
      <c r="L89" s="129"/>
      <c r="M89" s="129"/>
      <c r="N89" s="129"/>
      <c r="R89" s="129"/>
    </row>
    <row r="90" spans="1:18" ht="14.25">
      <c r="A90" s="129"/>
      <c r="B90" s="129"/>
      <c r="C90" s="129"/>
      <c r="D90" s="129"/>
      <c r="E90" s="129"/>
      <c r="F90" s="129"/>
      <c r="G90" s="129"/>
      <c r="H90" s="130"/>
      <c r="I90" s="130"/>
      <c r="J90" s="130"/>
      <c r="K90" s="129"/>
      <c r="L90" s="129"/>
      <c r="M90" s="129"/>
      <c r="N90" s="129"/>
      <c r="R90" s="129"/>
    </row>
    <row r="91" spans="1:18" ht="14.25">
      <c r="A91" s="129"/>
      <c r="B91" s="129"/>
      <c r="C91" s="129"/>
      <c r="D91" s="129"/>
      <c r="E91" s="129"/>
      <c r="F91" s="129"/>
      <c r="G91" s="129"/>
      <c r="H91" s="130"/>
      <c r="I91" s="130"/>
      <c r="J91" s="130"/>
      <c r="K91" s="129"/>
      <c r="L91" s="129"/>
      <c r="M91" s="129"/>
      <c r="N91" s="129"/>
      <c r="R91" s="129"/>
    </row>
    <row r="92" spans="1:18" ht="14.25">
      <c r="A92" s="129"/>
      <c r="B92" s="129"/>
      <c r="C92" s="129"/>
      <c r="D92" s="129"/>
      <c r="E92" s="129"/>
      <c r="F92" s="129"/>
      <c r="G92" s="129"/>
      <c r="H92" s="130"/>
      <c r="I92" s="130"/>
      <c r="J92" s="130"/>
      <c r="K92" s="129"/>
      <c r="L92" s="129"/>
      <c r="M92" s="129"/>
      <c r="N92" s="129"/>
      <c r="R92" s="129"/>
    </row>
    <row r="93" spans="1:18" ht="14.25">
      <c r="A93" s="129"/>
      <c r="B93" s="129"/>
      <c r="C93" s="129"/>
      <c r="D93" s="129"/>
      <c r="E93" s="129"/>
      <c r="F93" s="129"/>
      <c r="G93" s="129"/>
      <c r="H93" s="130"/>
      <c r="I93" s="130"/>
      <c r="J93" s="130"/>
      <c r="K93" s="129"/>
      <c r="L93" s="129"/>
      <c r="M93" s="129"/>
      <c r="N93" s="129"/>
      <c r="R93" s="129"/>
    </row>
    <row r="94" spans="1:18" ht="14.25">
      <c r="A94" s="129"/>
      <c r="B94" s="129"/>
      <c r="C94" s="129"/>
      <c r="D94" s="129"/>
      <c r="E94" s="129"/>
      <c r="F94" s="129"/>
      <c r="G94" s="129"/>
      <c r="H94" s="130"/>
      <c r="I94" s="130"/>
      <c r="J94" s="130"/>
      <c r="K94" s="129"/>
      <c r="L94" s="129"/>
      <c r="M94" s="129"/>
      <c r="N94" s="129"/>
      <c r="R94" s="129"/>
    </row>
    <row r="95" spans="1:18" ht="14.25">
      <c r="A95" s="129"/>
      <c r="B95" s="129"/>
      <c r="C95" s="129"/>
      <c r="D95" s="129"/>
      <c r="E95" s="129"/>
      <c r="F95" s="129"/>
      <c r="G95" s="129"/>
      <c r="H95" s="130"/>
      <c r="I95" s="130"/>
      <c r="J95" s="130"/>
      <c r="K95" s="129"/>
      <c r="L95" s="129"/>
      <c r="M95" s="129"/>
      <c r="N95" s="129"/>
      <c r="R95" s="129"/>
    </row>
    <row r="96" spans="1:18" ht="14.25">
      <c r="A96" s="129"/>
      <c r="B96" s="129"/>
      <c r="C96" s="129"/>
      <c r="D96" s="129"/>
      <c r="E96" s="129"/>
      <c r="F96" s="129"/>
      <c r="G96" s="129"/>
      <c r="H96" s="130"/>
      <c r="I96" s="130"/>
      <c r="J96" s="130"/>
      <c r="K96" s="129"/>
      <c r="L96" s="129"/>
      <c r="M96" s="129"/>
      <c r="N96" s="129"/>
      <c r="R96" s="129"/>
    </row>
    <row r="97" spans="1:18" ht="14.25">
      <c r="A97" s="129"/>
      <c r="B97" s="129"/>
      <c r="C97" s="129"/>
      <c r="D97" s="129"/>
      <c r="E97" s="129"/>
      <c r="F97" s="129"/>
      <c r="G97" s="129"/>
      <c r="H97" s="130"/>
      <c r="I97" s="130"/>
      <c r="J97" s="130"/>
      <c r="K97" s="129"/>
      <c r="L97" s="129"/>
      <c r="M97" s="129"/>
      <c r="N97" s="129"/>
      <c r="R97" s="129"/>
    </row>
    <row r="98" spans="1:18" ht="14.25">
      <c r="A98" s="129"/>
      <c r="B98" s="129"/>
      <c r="C98" s="129"/>
      <c r="D98" s="129"/>
      <c r="E98" s="129"/>
      <c r="F98" s="129"/>
      <c r="G98" s="129"/>
      <c r="H98" s="130"/>
      <c r="I98" s="130"/>
      <c r="J98" s="130"/>
      <c r="K98" s="129"/>
      <c r="L98" s="129"/>
      <c r="M98" s="129"/>
      <c r="N98" s="129"/>
      <c r="R98" s="129"/>
    </row>
    <row r="99" spans="1:18" ht="14.25">
      <c r="A99" s="129"/>
      <c r="B99" s="129"/>
      <c r="C99" s="129"/>
      <c r="D99" s="129"/>
      <c r="E99" s="129"/>
      <c r="F99" s="129"/>
      <c r="G99" s="129"/>
      <c r="H99" s="130"/>
      <c r="I99" s="130"/>
      <c r="J99" s="130"/>
      <c r="K99" s="129"/>
      <c r="L99" s="129"/>
      <c r="M99" s="129"/>
      <c r="N99" s="129"/>
      <c r="R99" s="129"/>
    </row>
    <row r="100" spans="1:18" ht="14.25">
      <c r="A100" s="129"/>
      <c r="B100" s="129"/>
      <c r="C100" s="129"/>
      <c r="D100" s="129"/>
      <c r="E100" s="129"/>
      <c r="F100" s="129"/>
      <c r="G100" s="129"/>
      <c r="H100" s="130"/>
      <c r="I100" s="130"/>
      <c r="J100" s="130"/>
      <c r="K100" s="129"/>
      <c r="L100" s="129"/>
      <c r="M100" s="129"/>
      <c r="N100" s="129"/>
      <c r="R100" s="129"/>
    </row>
    <row r="101" spans="1:18" ht="14.25">
      <c r="A101" s="129"/>
      <c r="B101" s="129"/>
      <c r="C101" s="129"/>
      <c r="D101" s="129"/>
      <c r="E101" s="129"/>
      <c r="F101" s="129"/>
      <c r="G101" s="129"/>
      <c r="H101" s="130"/>
      <c r="I101" s="130"/>
      <c r="J101" s="130"/>
      <c r="K101" s="129"/>
      <c r="L101" s="129"/>
      <c r="M101" s="129"/>
      <c r="N101" s="129"/>
      <c r="R101" s="129"/>
    </row>
    <row r="102" spans="1:18" ht="14.25">
      <c r="A102" s="129"/>
      <c r="B102" s="129"/>
      <c r="C102" s="129"/>
      <c r="D102" s="129"/>
      <c r="E102" s="129"/>
      <c r="F102" s="129"/>
      <c r="G102" s="129"/>
      <c r="H102" s="130"/>
      <c r="I102" s="130"/>
      <c r="J102" s="130"/>
      <c r="K102" s="129"/>
      <c r="L102" s="129"/>
      <c r="M102" s="129"/>
      <c r="N102" s="129"/>
      <c r="R102" s="129"/>
    </row>
    <row r="103" spans="1:18" ht="14.25">
      <c r="A103" s="129"/>
      <c r="B103" s="129"/>
      <c r="C103" s="129"/>
      <c r="D103" s="129"/>
      <c r="E103" s="129"/>
      <c r="F103" s="129"/>
      <c r="G103" s="129"/>
      <c r="H103" s="130"/>
      <c r="I103" s="130"/>
      <c r="J103" s="130"/>
      <c r="K103" s="129"/>
      <c r="L103" s="129"/>
      <c r="M103" s="129"/>
      <c r="N103" s="129"/>
      <c r="R103" s="129"/>
    </row>
    <row r="104" spans="1:18" ht="14.25">
      <c r="A104" s="129"/>
      <c r="B104" s="129"/>
      <c r="C104" s="129"/>
      <c r="D104" s="129"/>
      <c r="E104" s="129"/>
      <c r="F104" s="129"/>
      <c r="G104" s="129"/>
      <c r="H104" s="130"/>
      <c r="I104" s="130"/>
      <c r="J104" s="130"/>
      <c r="K104" s="129"/>
      <c r="L104" s="129"/>
      <c r="M104" s="129"/>
      <c r="N104" s="129"/>
      <c r="R104" s="129"/>
    </row>
    <row r="105" spans="1:18" ht="14.25">
      <c r="A105" s="129"/>
      <c r="B105" s="129"/>
      <c r="C105" s="129"/>
      <c r="D105" s="129"/>
      <c r="E105" s="129"/>
      <c r="F105" s="129"/>
      <c r="G105" s="129"/>
      <c r="H105" s="130"/>
      <c r="I105" s="130"/>
      <c r="J105" s="130"/>
      <c r="K105" s="129"/>
      <c r="L105" s="129"/>
      <c r="M105" s="129"/>
      <c r="N105" s="129"/>
      <c r="R105" s="129"/>
    </row>
    <row r="106" spans="1:18" ht="14.25">
      <c r="A106" s="129"/>
      <c r="B106" s="129"/>
      <c r="C106" s="129"/>
      <c r="D106" s="129"/>
      <c r="E106" s="129"/>
      <c r="F106" s="129"/>
      <c r="G106" s="129"/>
      <c r="H106" s="130"/>
      <c r="I106" s="130"/>
      <c r="J106" s="130"/>
      <c r="K106" s="129"/>
      <c r="L106" s="129"/>
      <c r="M106" s="129"/>
      <c r="N106" s="129"/>
      <c r="R106" s="129"/>
    </row>
    <row r="107" spans="1:18" ht="14.25">
      <c r="A107" s="129"/>
      <c r="B107" s="129"/>
      <c r="C107" s="129"/>
      <c r="D107" s="129"/>
      <c r="E107" s="129"/>
      <c r="F107" s="129"/>
      <c r="G107" s="129"/>
      <c r="H107" s="130"/>
      <c r="I107" s="130"/>
      <c r="J107" s="130"/>
      <c r="K107" s="129"/>
      <c r="L107" s="129"/>
      <c r="M107" s="129"/>
      <c r="N107" s="129"/>
      <c r="R107" s="129"/>
    </row>
    <row r="108" spans="1:18" ht="14.25">
      <c r="A108" s="129"/>
      <c r="B108" s="129"/>
      <c r="C108" s="129"/>
      <c r="D108" s="129"/>
      <c r="E108" s="129"/>
      <c r="F108" s="129"/>
      <c r="G108" s="129"/>
      <c r="H108" s="130"/>
      <c r="I108" s="130"/>
      <c r="J108" s="130"/>
      <c r="K108" s="129"/>
      <c r="L108" s="129"/>
      <c r="M108" s="129"/>
      <c r="N108" s="129"/>
      <c r="R108" s="129"/>
    </row>
    <row r="109" spans="1:18" ht="14.25">
      <c r="A109" s="129"/>
      <c r="B109" s="129"/>
      <c r="C109" s="129"/>
      <c r="D109" s="129"/>
      <c r="E109" s="129"/>
      <c r="F109" s="129"/>
      <c r="G109" s="129"/>
      <c r="H109" s="130"/>
      <c r="I109" s="130"/>
      <c r="J109" s="130"/>
      <c r="K109" s="129"/>
      <c r="L109" s="129"/>
      <c r="M109" s="129"/>
      <c r="N109" s="129"/>
      <c r="R109" s="129"/>
    </row>
    <row r="110" spans="1:18" ht="14.25">
      <c r="A110" s="129"/>
      <c r="B110" s="129"/>
      <c r="C110" s="129"/>
      <c r="D110" s="129"/>
      <c r="E110" s="129"/>
      <c r="F110" s="129"/>
      <c r="G110" s="129"/>
      <c r="H110" s="130"/>
      <c r="I110" s="130"/>
      <c r="J110" s="130"/>
      <c r="K110" s="129"/>
      <c r="L110" s="129"/>
      <c r="M110" s="129"/>
      <c r="N110" s="129"/>
      <c r="R110" s="129"/>
    </row>
  </sheetData>
  <sheetProtection/>
  <mergeCells count="112">
    <mergeCell ref="K43:R43"/>
    <mergeCell ref="A30:A36"/>
    <mergeCell ref="C39:C42"/>
    <mergeCell ref="A37:A38"/>
    <mergeCell ref="B37:B38"/>
    <mergeCell ref="C37:C38"/>
    <mergeCell ref="D37:D38"/>
    <mergeCell ref="F41:F42"/>
    <mergeCell ref="F39:F40"/>
    <mergeCell ref="E43:G43"/>
    <mergeCell ref="D47:G47"/>
    <mergeCell ref="F37:F38"/>
    <mergeCell ref="K42:R42"/>
    <mergeCell ref="A39:A42"/>
    <mergeCell ref="B39:B42"/>
    <mergeCell ref="D39:D42"/>
    <mergeCell ref="E39:E42"/>
    <mergeCell ref="F45:F46"/>
    <mergeCell ref="C45:C46"/>
    <mergeCell ref="D45:D46"/>
    <mergeCell ref="B48:G48"/>
    <mergeCell ref="E44:R44"/>
    <mergeCell ref="A49:G49"/>
    <mergeCell ref="K48:R48"/>
    <mergeCell ref="K49:R49"/>
    <mergeCell ref="A45:A46"/>
    <mergeCell ref="B45:B46"/>
    <mergeCell ref="K46:R46"/>
    <mergeCell ref="K47:R47"/>
    <mergeCell ref="E45:E46"/>
    <mergeCell ref="A28:A29"/>
    <mergeCell ref="B28:B29"/>
    <mergeCell ref="C28:C29"/>
    <mergeCell ref="D28:D29"/>
    <mergeCell ref="E28:E29"/>
    <mergeCell ref="B30:B36"/>
    <mergeCell ref="C30:C36"/>
    <mergeCell ref="D30:D36"/>
    <mergeCell ref="A24:A25"/>
    <mergeCell ref="B24:B25"/>
    <mergeCell ref="C24:C25"/>
    <mergeCell ref="F18:F19"/>
    <mergeCell ref="F30:F36"/>
    <mergeCell ref="D26:G26"/>
    <mergeCell ref="E24:E25"/>
    <mergeCell ref="B18:B19"/>
    <mergeCell ref="C18:C19"/>
    <mergeCell ref="F24:F25"/>
    <mergeCell ref="D18:D19"/>
    <mergeCell ref="E18:E19"/>
    <mergeCell ref="D24:D25"/>
    <mergeCell ref="D22:D23"/>
    <mergeCell ref="E22:E23"/>
    <mergeCell ref="C27:R27"/>
    <mergeCell ref="K19:R19"/>
    <mergeCell ref="K26:R26"/>
    <mergeCell ref="K25:R25"/>
    <mergeCell ref="F22:F23"/>
    <mergeCell ref="F10:F12"/>
    <mergeCell ref="G10:G12"/>
    <mergeCell ref="B13:R13"/>
    <mergeCell ref="R30:R31"/>
    <mergeCell ref="A22:A23"/>
    <mergeCell ref="B22:B23"/>
    <mergeCell ref="C22:C23"/>
    <mergeCell ref="A15:A17"/>
    <mergeCell ref="B15:B17"/>
    <mergeCell ref="A18:A19"/>
    <mergeCell ref="A10:A12"/>
    <mergeCell ref="B10:B12"/>
    <mergeCell ref="C10:C12"/>
    <mergeCell ref="D10:D12"/>
    <mergeCell ref="E10:E12"/>
    <mergeCell ref="E15:E17"/>
    <mergeCell ref="C15:C17"/>
    <mergeCell ref="D15:D17"/>
    <mergeCell ref="E7:N7"/>
    <mergeCell ref="E8:N8"/>
    <mergeCell ref="F15:F17"/>
    <mergeCell ref="H10:J10"/>
    <mergeCell ref="K10:M10"/>
    <mergeCell ref="N10:N12"/>
    <mergeCell ref="H11:H12"/>
    <mergeCell ref="I11:I12"/>
    <mergeCell ref="J11:J12"/>
    <mergeCell ref="D14:R14"/>
    <mergeCell ref="L11:L12"/>
    <mergeCell ref="M11:M12"/>
    <mergeCell ref="K17:R17"/>
    <mergeCell ref="R10:R12"/>
    <mergeCell ref="R39:R41"/>
    <mergeCell ref="K11:K12"/>
    <mergeCell ref="K39:K41"/>
    <mergeCell ref="K23:R23"/>
    <mergeCell ref="L39:L41"/>
    <mergeCell ref="K38:R38"/>
    <mergeCell ref="K36:R36"/>
    <mergeCell ref="K29:R29"/>
    <mergeCell ref="M39:M41"/>
    <mergeCell ref="N39:N41"/>
    <mergeCell ref="E30:E36"/>
    <mergeCell ref="E37:E38"/>
    <mergeCell ref="G33:G34"/>
    <mergeCell ref="H33:H34"/>
    <mergeCell ref="I30:I34"/>
    <mergeCell ref="J30:J34"/>
    <mergeCell ref="K15:K16"/>
    <mergeCell ref="L15:L16"/>
    <mergeCell ref="M15:M16"/>
    <mergeCell ref="N15:N16"/>
    <mergeCell ref="R15:R16"/>
    <mergeCell ref="F28:F29"/>
  </mergeCells>
  <printOptions/>
  <pageMargins left="0.2362204724409449" right="0.03937007874015748" top="0.35433070866141736" bottom="0.35433070866141736" header="0.31496062992125984" footer="0.31496062992125984"/>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U111"/>
  <sheetViews>
    <sheetView zoomScale="95" zoomScaleNormal="95" zoomScalePageLayoutView="0" workbookViewId="0" topLeftCell="A1">
      <pane xSplit="1" topLeftCell="B1" activePane="topRight" state="frozen"/>
      <selection pane="topLeft" activeCell="A1" sqref="A1"/>
      <selection pane="topRight" activeCell="X12" sqref="X12"/>
    </sheetView>
  </sheetViews>
  <sheetFormatPr defaultColWidth="9.140625" defaultRowHeight="12.75"/>
  <cols>
    <col min="1" max="1" width="4.57421875" style="0" customWidth="1"/>
    <col min="2" max="2" width="5.140625" style="0" customWidth="1"/>
    <col min="3" max="3" width="5.421875" style="0" customWidth="1"/>
    <col min="4" max="4" width="18.28125" style="0" customWidth="1"/>
    <col min="5" max="5" width="15.7109375" style="0" customWidth="1"/>
    <col min="6" max="6" width="7.28125" style="0" customWidth="1"/>
    <col min="7" max="7" width="8.28125" style="19" customWidth="1"/>
    <col min="8" max="8" width="7.57421875" style="19" customWidth="1"/>
    <col min="9" max="9" width="7.8515625" style="19" customWidth="1"/>
    <col min="10" max="10" width="18.28125" style="121" customWidth="1"/>
    <col min="11" max="11" width="8.421875" style="0" customWidth="1"/>
    <col min="12" max="12" width="9.140625" style="0" customWidth="1"/>
    <col min="13" max="13" width="20.57421875" style="0" customWidth="1"/>
    <col min="14" max="14" width="46.28125" style="0" customWidth="1"/>
    <col min="15" max="17" width="0" style="0" hidden="1" customWidth="1"/>
    <col min="18" max="18" width="14.8515625" style="0" hidden="1" customWidth="1"/>
    <col min="19" max="19" width="0" style="0" hidden="1" customWidth="1"/>
    <col min="22" max="22" width="10.140625" style="0" customWidth="1"/>
  </cols>
  <sheetData>
    <row r="1" spans="1:20" ht="13.5" customHeight="1">
      <c r="A1" s="1"/>
      <c r="B1" s="1"/>
      <c r="C1" s="1"/>
      <c r="D1" s="1"/>
      <c r="E1" s="1"/>
      <c r="F1" s="1"/>
      <c r="G1" s="17"/>
      <c r="H1" s="17"/>
      <c r="I1" s="17"/>
      <c r="J1" s="1"/>
      <c r="K1" s="1"/>
      <c r="L1" s="627"/>
      <c r="M1" s="627"/>
      <c r="N1" s="2419" t="s">
        <v>1726</v>
      </c>
      <c r="O1" s="2419"/>
      <c r="P1" s="2"/>
      <c r="Q1" s="2"/>
      <c r="R1" s="2"/>
      <c r="S1" s="2"/>
      <c r="T1" s="2"/>
    </row>
    <row r="2" spans="1:20" ht="16.5" customHeight="1">
      <c r="A2" s="1"/>
      <c r="B2" s="1"/>
      <c r="C2" s="1"/>
      <c r="D2" s="1"/>
      <c r="E2" s="1"/>
      <c r="F2" s="1"/>
      <c r="G2" s="17"/>
      <c r="H2" s="17"/>
      <c r="I2" s="17"/>
      <c r="J2" s="1"/>
      <c r="K2" s="1"/>
      <c r="L2" s="622"/>
      <c r="M2" s="622"/>
      <c r="N2" s="2419" t="s">
        <v>1727</v>
      </c>
      <c r="O2" s="2419"/>
      <c r="P2" s="2"/>
      <c r="Q2" s="2"/>
      <c r="R2" s="2"/>
      <c r="S2" s="2"/>
      <c r="T2" s="2"/>
    </row>
    <row r="3" spans="1:20" ht="16.5" customHeight="1">
      <c r="A3" s="1"/>
      <c r="B3" s="1"/>
      <c r="C3" s="1"/>
      <c r="D3" s="1"/>
      <c r="E3" s="1"/>
      <c r="F3" s="1"/>
      <c r="G3" s="17"/>
      <c r="H3" s="17"/>
      <c r="I3" s="17"/>
      <c r="J3" s="1"/>
      <c r="K3" s="1"/>
      <c r="L3" s="622"/>
      <c r="M3" s="622"/>
      <c r="N3" s="2420" t="s">
        <v>1728</v>
      </c>
      <c r="O3" s="2420"/>
      <c r="P3" s="2"/>
      <c r="Q3" s="2"/>
      <c r="R3" s="2"/>
      <c r="S3" s="2"/>
      <c r="T3" s="2"/>
    </row>
    <row r="4" spans="1:20" ht="16.5" customHeight="1">
      <c r="A4" s="1"/>
      <c r="B4" s="1"/>
      <c r="C4" s="1"/>
      <c r="D4" s="1"/>
      <c r="E4" s="1"/>
      <c r="F4" s="1"/>
      <c r="G4" s="17"/>
      <c r="H4" s="17"/>
      <c r="I4" s="17"/>
      <c r="J4" s="1"/>
      <c r="K4" s="1"/>
      <c r="L4" s="622"/>
      <c r="M4" s="622"/>
      <c r="N4" s="2420" t="s">
        <v>1729</v>
      </c>
      <c r="O4" s="2420"/>
      <c r="P4" s="2"/>
      <c r="Q4" s="2"/>
      <c r="R4" s="2"/>
      <c r="S4" s="2"/>
      <c r="T4" s="2"/>
    </row>
    <row r="5" spans="1:20" ht="16.5" customHeight="1">
      <c r="A5" s="1"/>
      <c r="B5" s="1"/>
      <c r="C5" s="1"/>
      <c r="D5" s="1"/>
      <c r="E5" s="1"/>
      <c r="F5" s="1"/>
      <c r="G5" s="17"/>
      <c r="H5" s="17"/>
      <c r="I5" s="17"/>
      <c r="J5" s="1"/>
      <c r="K5" s="1"/>
      <c r="L5" s="622"/>
      <c r="M5" s="622"/>
      <c r="N5" s="2420" t="s">
        <v>1730</v>
      </c>
      <c r="O5" s="2420"/>
      <c r="P5" s="2"/>
      <c r="Q5" s="2"/>
      <c r="R5" s="2"/>
      <c r="S5" s="2"/>
      <c r="T5" s="2"/>
    </row>
    <row r="6" spans="1:20" ht="13.5" customHeight="1">
      <c r="A6" s="1"/>
      <c r="B6" s="1"/>
      <c r="C6" s="1"/>
      <c r="D6" s="1"/>
      <c r="E6" s="1"/>
      <c r="F6" s="1"/>
      <c r="G6" s="17"/>
      <c r="H6" s="17"/>
      <c r="I6" s="17"/>
      <c r="J6" s="1"/>
      <c r="K6" s="1"/>
      <c r="L6" s="622"/>
      <c r="M6" s="622"/>
      <c r="N6" s="622"/>
      <c r="O6" s="2"/>
      <c r="P6" s="2"/>
      <c r="Q6" s="2"/>
      <c r="R6" s="2"/>
      <c r="S6" s="2"/>
      <c r="T6" s="2"/>
    </row>
    <row r="7" spans="1:21" ht="22.5" customHeight="1">
      <c r="A7" s="1"/>
      <c r="B7" s="1"/>
      <c r="C7" s="1"/>
      <c r="D7" s="1818" t="s">
        <v>602</v>
      </c>
      <c r="E7" s="1818"/>
      <c r="F7" s="1818"/>
      <c r="G7" s="1818"/>
      <c r="H7" s="1818"/>
      <c r="I7" s="1818"/>
      <c r="J7" s="1818"/>
      <c r="K7" s="1818"/>
      <c r="L7" s="1818"/>
      <c r="M7" s="1818"/>
      <c r="N7" s="1818"/>
      <c r="O7" s="2"/>
      <c r="P7" s="2"/>
      <c r="Q7" s="2"/>
      <c r="R7" s="2"/>
      <c r="S7" s="2"/>
      <c r="T7" s="2"/>
      <c r="U7" s="2"/>
    </row>
    <row r="8" spans="1:21" ht="22.5" customHeight="1">
      <c r="A8" s="1"/>
      <c r="B8" s="1"/>
      <c r="C8" s="1"/>
      <c r="D8" s="1818" t="s">
        <v>603</v>
      </c>
      <c r="E8" s="1818"/>
      <c r="F8" s="1818"/>
      <c r="G8" s="1818"/>
      <c r="H8" s="1818"/>
      <c r="I8" s="1818"/>
      <c r="J8" s="1818"/>
      <c r="K8" s="1818"/>
      <c r="L8" s="1818"/>
      <c r="M8" s="1818"/>
      <c r="N8" s="1818"/>
      <c r="O8" s="2"/>
      <c r="P8" s="2"/>
      <c r="Q8" s="2"/>
      <c r="R8" s="2"/>
      <c r="S8" s="2"/>
      <c r="T8" s="2"/>
      <c r="U8" s="2"/>
    </row>
    <row r="9" spans="1:21" ht="6" customHeight="1">
      <c r="A9" s="1"/>
      <c r="B9" s="1"/>
      <c r="C9" s="1"/>
      <c r="D9" s="1"/>
      <c r="E9" s="1"/>
      <c r="F9" s="1"/>
      <c r="G9" s="17"/>
      <c r="H9" s="17"/>
      <c r="I9" s="17"/>
      <c r="J9" s="1"/>
      <c r="K9" s="1"/>
      <c r="L9" s="1"/>
      <c r="M9" s="1"/>
      <c r="N9" s="1"/>
      <c r="O9" s="2"/>
      <c r="P9" s="2"/>
      <c r="Q9" s="2"/>
      <c r="R9" s="2"/>
      <c r="S9" s="2"/>
      <c r="T9" s="2"/>
      <c r="U9" s="2"/>
    </row>
    <row r="10" spans="1:14" ht="21.75" customHeight="1">
      <c r="A10" s="1949" t="s">
        <v>0</v>
      </c>
      <c r="B10" s="1950" t="s">
        <v>1</v>
      </c>
      <c r="C10" s="1949" t="s">
        <v>2</v>
      </c>
      <c r="D10" s="1943" t="s">
        <v>3</v>
      </c>
      <c r="E10" s="1949" t="s">
        <v>4</v>
      </c>
      <c r="F10" s="1949" t="s">
        <v>5</v>
      </c>
      <c r="G10" s="1955" t="s">
        <v>311</v>
      </c>
      <c r="H10" s="1955"/>
      <c r="I10" s="1955"/>
      <c r="J10" s="1948" t="s">
        <v>6</v>
      </c>
      <c r="K10" s="1948"/>
      <c r="L10" s="1948"/>
      <c r="M10" s="2955" t="s">
        <v>340</v>
      </c>
      <c r="N10" s="1943" t="s">
        <v>7</v>
      </c>
    </row>
    <row r="11" spans="1:14" ht="12.75" customHeight="1">
      <c r="A11" s="1949"/>
      <c r="B11" s="1950"/>
      <c r="C11" s="1950"/>
      <c r="D11" s="1943"/>
      <c r="E11" s="1949"/>
      <c r="F11" s="1949"/>
      <c r="G11" s="2954" t="s">
        <v>1720</v>
      </c>
      <c r="H11" s="2954" t="s">
        <v>1723</v>
      </c>
      <c r="I11" s="2954" t="s">
        <v>591</v>
      </c>
      <c r="J11" s="1943" t="s">
        <v>8</v>
      </c>
      <c r="K11" s="1947" t="s">
        <v>9</v>
      </c>
      <c r="L11" s="1947" t="s">
        <v>10</v>
      </c>
      <c r="M11" s="2956"/>
      <c r="N11" s="1943"/>
    </row>
    <row r="12" spans="1:14" ht="213" customHeight="1">
      <c r="A12" s="1949"/>
      <c r="B12" s="1950"/>
      <c r="C12" s="1950"/>
      <c r="D12" s="1943"/>
      <c r="E12" s="1949"/>
      <c r="F12" s="1949"/>
      <c r="G12" s="2954"/>
      <c r="H12" s="2954"/>
      <c r="I12" s="2954"/>
      <c r="J12" s="1943"/>
      <c r="K12" s="1948"/>
      <c r="L12" s="1948"/>
      <c r="M12" s="2957"/>
      <c r="N12" s="1943"/>
    </row>
    <row r="13" spans="1:14" s="37" customFormat="1" ht="22.5" customHeight="1">
      <c r="A13" s="141" t="s">
        <v>11</v>
      </c>
      <c r="B13" s="2968" t="s">
        <v>44</v>
      </c>
      <c r="C13" s="2968"/>
      <c r="D13" s="2968"/>
      <c r="E13" s="2968"/>
      <c r="F13" s="2968"/>
      <c r="G13" s="2968"/>
      <c r="H13" s="2968"/>
      <c r="I13" s="2968"/>
      <c r="J13" s="2968"/>
      <c r="K13" s="2968"/>
      <c r="L13" s="2968"/>
      <c r="M13" s="2968"/>
      <c r="N13" s="2968"/>
    </row>
    <row r="14" spans="1:14" s="37" customFormat="1" ht="22.5" customHeight="1">
      <c r="A14" s="141" t="s">
        <v>11</v>
      </c>
      <c r="B14" s="96" t="s">
        <v>11</v>
      </c>
      <c r="C14" s="2969" t="s">
        <v>45</v>
      </c>
      <c r="D14" s="2969"/>
      <c r="E14" s="2969"/>
      <c r="F14" s="2969"/>
      <c r="G14" s="2969"/>
      <c r="H14" s="2969"/>
      <c r="I14" s="2969"/>
      <c r="J14" s="2969"/>
      <c r="K14" s="2969"/>
      <c r="L14" s="2969"/>
      <c r="M14" s="2969"/>
      <c r="N14" s="2969"/>
    </row>
    <row r="15" spans="1:15" ht="56.25" customHeight="1">
      <c r="A15" s="2961" t="s">
        <v>11</v>
      </c>
      <c r="B15" s="2962" t="s">
        <v>11</v>
      </c>
      <c r="C15" s="2963" t="s">
        <v>17</v>
      </c>
      <c r="D15" s="2952" t="s">
        <v>913</v>
      </c>
      <c r="E15" s="2953" t="s">
        <v>322</v>
      </c>
      <c r="F15" s="2964" t="s">
        <v>15</v>
      </c>
      <c r="G15" s="2958">
        <v>98.3</v>
      </c>
      <c r="H15" s="2958">
        <v>110</v>
      </c>
      <c r="I15" s="2958">
        <v>109.9</v>
      </c>
      <c r="J15" s="1303" t="s">
        <v>914</v>
      </c>
      <c r="K15" s="869">
        <v>150</v>
      </c>
      <c r="L15" s="1495">
        <v>152</v>
      </c>
      <c r="M15" s="865"/>
      <c r="N15" s="840"/>
      <c r="O15" t="s">
        <v>41</v>
      </c>
    </row>
    <row r="16" spans="1:14" ht="54.75" customHeight="1">
      <c r="A16" s="2961"/>
      <c r="B16" s="2962"/>
      <c r="C16" s="2963"/>
      <c r="D16" s="2952"/>
      <c r="E16" s="2953"/>
      <c r="F16" s="2965"/>
      <c r="G16" s="2959"/>
      <c r="H16" s="2959"/>
      <c r="I16" s="2959"/>
      <c r="J16" s="866" t="s">
        <v>951</v>
      </c>
      <c r="K16" s="870">
        <v>22300</v>
      </c>
      <c r="L16" s="1496">
        <v>22480</v>
      </c>
      <c r="M16" s="866"/>
      <c r="N16" s="840"/>
    </row>
    <row r="17" spans="1:14" ht="42.75" customHeight="1">
      <c r="A17" s="2961"/>
      <c r="B17" s="2962"/>
      <c r="C17" s="2963"/>
      <c r="D17" s="2952"/>
      <c r="E17" s="2953"/>
      <c r="F17" s="2965"/>
      <c r="G17" s="2959"/>
      <c r="H17" s="2959"/>
      <c r="I17" s="2959"/>
      <c r="J17" s="866" t="s">
        <v>952</v>
      </c>
      <c r="K17" s="871">
        <v>2500</v>
      </c>
      <c r="L17" s="1497">
        <v>2470</v>
      </c>
      <c r="M17" s="866"/>
      <c r="N17" s="840"/>
    </row>
    <row r="18" spans="1:14" ht="44.25" customHeight="1">
      <c r="A18" s="2961"/>
      <c r="B18" s="2962"/>
      <c r="C18" s="2963"/>
      <c r="D18" s="2952"/>
      <c r="E18" s="2953"/>
      <c r="F18" s="2965"/>
      <c r="G18" s="2959"/>
      <c r="H18" s="2959"/>
      <c r="I18" s="2959"/>
      <c r="J18" s="867" t="s">
        <v>915</v>
      </c>
      <c r="K18" s="871">
        <v>710</v>
      </c>
      <c r="L18" s="1498">
        <v>713</v>
      </c>
      <c r="M18" s="867"/>
      <c r="N18" s="840"/>
    </row>
    <row r="19" spans="1:14" ht="63" customHeight="1">
      <c r="A19" s="2961"/>
      <c r="B19" s="2962"/>
      <c r="C19" s="2963"/>
      <c r="D19" s="2952"/>
      <c r="E19" s="2953"/>
      <c r="F19" s="2965"/>
      <c r="G19" s="2959"/>
      <c r="H19" s="2959"/>
      <c r="I19" s="2959"/>
      <c r="J19" s="868" t="s">
        <v>953</v>
      </c>
      <c r="K19" s="872">
        <v>130</v>
      </c>
      <c r="L19" s="1499">
        <v>138</v>
      </c>
      <c r="M19" s="868"/>
      <c r="N19" s="840"/>
    </row>
    <row r="20" spans="1:14" ht="96" customHeight="1">
      <c r="A20" s="2961"/>
      <c r="B20" s="2962"/>
      <c r="C20" s="2963"/>
      <c r="D20" s="2952"/>
      <c r="E20" s="2953"/>
      <c r="F20" s="2966"/>
      <c r="G20" s="2960"/>
      <c r="H20" s="2960"/>
      <c r="I20" s="2960"/>
      <c r="J20" s="868" t="s">
        <v>916</v>
      </c>
      <c r="K20" s="873" t="s">
        <v>336</v>
      </c>
      <c r="L20" s="1500" t="s">
        <v>457</v>
      </c>
      <c r="M20" s="868"/>
      <c r="N20" s="840"/>
    </row>
    <row r="21" spans="1:14" ht="48.75" customHeight="1">
      <c r="A21" s="2961"/>
      <c r="B21" s="2962"/>
      <c r="C21" s="2963"/>
      <c r="D21" s="2952"/>
      <c r="E21" s="2953"/>
      <c r="F21" s="896" t="s">
        <v>493</v>
      </c>
      <c r="G21" s="894"/>
      <c r="H21" s="894">
        <v>32.1</v>
      </c>
      <c r="I21" s="894">
        <v>32.1</v>
      </c>
      <c r="J21" s="1304" t="s">
        <v>1168</v>
      </c>
      <c r="K21" s="1305" t="s">
        <v>1069</v>
      </c>
      <c r="L21" s="1501" t="s">
        <v>1069</v>
      </c>
      <c r="M21" s="868"/>
      <c r="N21" s="840"/>
    </row>
    <row r="22" spans="1:14" ht="31.5" customHeight="1">
      <c r="A22" s="2961"/>
      <c r="B22" s="2962"/>
      <c r="C22" s="2963"/>
      <c r="D22" s="2952"/>
      <c r="E22" s="2953"/>
      <c r="F22" s="1645" t="s">
        <v>16</v>
      </c>
      <c r="G22" s="1645">
        <f>SUM(G15+G21)</f>
        <v>98.3</v>
      </c>
      <c r="H22" s="1645">
        <f>SUM(H15+H21)</f>
        <v>142.1</v>
      </c>
      <c r="I22" s="1645">
        <f>SUM(I15+I21)</f>
        <v>142</v>
      </c>
      <c r="J22" s="2967"/>
      <c r="K22" s="2967"/>
      <c r="L22" s="2967"/>
      <c r="M22" s="2967"/>
      <c r="N22" s="2967"/>
    </row>
    <row r="23" spans="1:15" ht="52.5" customHeight="1">
      <c r="A23" s="2961" t="s">
        <v>11</v>
      </c>
      <c r="B23" s="2962" t="s">
        <v>11</v>
      </c>
      <c r="C23" s="2963" t="s">
        <v>22</v>
      </c>
      <c r="D23" s="2952" t="s">
        <v>917</v>
      </c>
      <c r="E23" s="2952" t="s">
        <v>341</v>
      </c>
      <c r="F23" s="2964" t="s">
        <v>15</v>
      </c>
      <c r="G23" s="2958">
        <v>109.7</v>
      </c>
      <c r="H23" s="2958">
        <v>174.1</v>
      </c>
      <c r="I23" s="2972">
        <v>127.1</v>
      </c>
      <c r="J23" s="1306" t="s">
        <v>954</v>
      </c>
      <c r="K23" s="875">
        <v>10</v>
      </c>
      <c r="L23" s="1502">
        <v>10</v>
      </c>
      <c r="M23" s="841"/>
      <c r="N23" s="3071" t="s">
        <v>1464</v>
      </c>
      <c r="O23" t="s">
        <v>41</v>
      </c>
    </row>
    <row r="24" spans="1:20" ht="66" customHeight="1">
      <c r="A24" s="2961"/>
      <c r="B24" s="2962"/>
      <c r="C24" s="2963"/>
      <c r="D24" s="2952"/>
      <c r="E24" s="2952"/>
      <c r="F24" s="2965"/>
      <c r="G24" s="2959"/>
      <c r="H24" s="2959"/>
      <c r="I24" s="2973"/>
      <c r="J24" s="874" t="s">
        <v>918</v>
      </c>
      <c r="K24" s="875">
        <v>6</v>
      </c>
      <c r="L24" s="1503">
        <v>5</v>
      </c>
      <c r="M24" s="841"/>
      <c r="N24" s="3072"/>
      <c r="T24">
        <v>1</v>
      </c>
    </row>
    <row r="25" spans="1:14" ht="77.25" customHeight="1">
      <c r="A25" s="2961"/>
      <c r="B25" s="2962"/>
      <c r="C25" s="2963"/>
      <c r="D25" s="2952"/>
      <c r="E25" s="2952"/>
      <c r="F25" s="2965"/>
      <c r="G25" s="2959"/>
      <c r="H25" s="2959"/>
      <c r="I25" s="2973"/>
      <c r="J25" s="874" t="s">
        <v>955</v>
      </c>
      <c r="K25" s="875">
        <v>6</v>
      </c>
      <c r="L25" s="1502">
        <v>7</v>
      </c>
      <c r="M25" s="841"/>
      <c r="N25" s="3072"/>
    </row>
    <row r="26" spans="1:14" ht="47.25" customHeight="1">
      <c r="A26" s="2961"/>
      <c r="B26" s="2962"/>
      <c r="C26" s="2963"/>
      <c r="D26" s="2952"/>
      <c r="E26" s="2952"/>
      <c r="F26" s="2966"/>
      <c r="G26" s="2960"/>
      <c r="H26" s="2960"/>
      <c r="I26" s="2974"/>
      <c r="J26" s="874" t="s">
        <v>414</v>
      </c>
      <c r="K26" s="875">
        <v>2</v>
      </c>
      <c r="L26" s="1502">
        <v>2</v>
      </c>
      <c r="M26" s="841"/>
      <c r="N26" s="3072"/>
    </row>
    <row r="27" spans="1:14" ht="47.25" customHeight="1">
      <c r="A27" s="2961"/>
      <c r="B27" s="2962"/>
      <c r="C27" s="2963"/>
      <c r="D27" s="2952"/>
      <c r="E27" s="2952"/>
      <c r="F27" s="896" t="s">
        <v>318</v>
      </c>
      <c r="G27" s="894"/>
      <c r="H27" s="894">
        <v>6</v>
      </c>
      <c r="I27" s="895"/>
      <c r="J27" s="874"/>
      <c r="K27" s="875"/>
      <c r="L27" s="841"/>
      <c r="M27" s="841"/>
      <c r="N27" s="3073"/>
    </row>
    <row r="28" spans="1:14" ht="35.25" customHeight="1">
      <c r="A28" s="2961"/>
      <c r="B28" s="2962"/>
      <c r="C28" s="2963"/>
      <c r="D28" s="2952"/>
      <c r="E28" s="2952"/>
      <c r="F28" s="1645" t="s">
        <v>16</v>
      </c>
      <c r="G28" s="1645">
        <f>SUM(G23:G27)</f>
        <v>109.7</v>
      </c>
      <c r="H28" s="1645">
        <f>SUM(H23:H27)</f>
        <v>180.1</v>
      </c>
      <c r="I28" s="1645">
        <f>SUM(I23:I27)</f>
        <v>127.1</v>
      </c>
      <c r="J28" s="2967"/>
      <c r="K28" s="2967"/>
      <c r="L28" s="2967"/>
      <c r="M28" s="2967"/>
      <c r="N28" s="2967"/>
    </row>
    <row r="29" spans="1:15" ht="52.5" customHeight="1">
      <c r="A29" s="2961" t="s">
        <v>11</v>
      </c>
      <c r="B29" s="2962" t="s">
        <v>11</v>
      </c>
      <c r="C29" s="2963" t="s">
        <v>72</v>
      </c>
      <c r="D29" s="2952" t="s">
        <v>919</v>
      </c>
      <c r="E29" s="2952" t="s">
        <v>341</v>
      </c>
      <c r="F29" s="2964" t="s">
        <v>15</v>
      </c>
      <c r="G29" s="2958">
        <v>425</v>
      </c>
      <c r="H29" s="2958">
        <v>415</v>
      </c>
      <c r="I29" s="2972">
        <v>358.8</v>
      </c>
      <c r="J29" s="874" t="s">
        <v>956</v>
      </c>
      <c r="K29" s="875">
        <v>5</v>
      </c>
      <c r="L29" s="1502">
        <v>5</v>
      </c>
      <c r="M29" s="2946" t="s">
        <v>1465</v>
      </c>
      <c r="N29" s="3071" t="s">
        <v>1464</v>
      </c>
      <c r="O29" t="s">
        <v>41</v>
      </c>
    </row>
    <row r="30" spans="1:20" ht="36" customHeight="1">
      <c r="A30" s="2961"/>
      <c r="B30" s="2962"/>
      <c r="C30" s="2963"/>
      <c r="D30" s="2952"/>
      <c r="E30" s="2952"/>
      <c r="F30" s="2965"/>
      <c r="G30" s="2959"/>
      <c r="H30" s="2959"/>
      <c r="I30" s="2973"/>
      <c r="J30" s="874" t="s">
        <v>957</v>
      </c>
      <c r="K30" s="875">
        <v>4690</v>
      </c>
      <c r="L30" s="1504">
        <v>965</v>
      </c>
      <c r="M30" s="2947"/>
      <c r="N30" s="3072"/>
      <c r="T30">
        <v>1</v>
      </c>
    </row>
    <row r="31" spans="1:14" ht="119.25" customHeight="1">
      <c r="A31" s="2961"/>
      <c r="B31" s="2962"/>
      <c r="C31" s="2963"/>
      <c r="D31" s="2952"/>
      <c r="E31" s="2952"/>
      <c r="F31" s="2965"/>
      <c r="G31" s="2959"/>
      <c r="H31" s="2959"/>
      <c r="I31" s="2973"/>
      <c r="J31" s="874" t="s">
        <v>958</v>
      </c>
      <c r="K31" s="875">
        <v>97500</v>
      </c>
      <c r="L31" s="1504">
        <v>74500</v>
      </c>
      <c r="M31" s="2948"/>
      <c r="N31" s="3073"/>
    </row>
    <row r="32" spans="1:14" ht="35.25" customHeight="1">
      <c r="A32" s="2961"/>
      <c r="B32" s="2962"/>
      <c r="C32" s="2963"/>
      <c r="D32" s="2952"/>
      <c r="E32" s="2952"/>
      <c r="F32" s="1645" t="s">
        <v>16</v>
      </c>
      <c r="G32" s="1645">
        <f>SUM(G29:G31)</f>
        <v>425</v>
      </c>
      <c r="H32" s="1645">
        <f>SUM(H29:H31)</f>
        <v>415</v>
      </c>
      <c r="I32" s="1645">
        <f>SUM(I29:I31)</f>
        <v>358.8</v>
      </c>
      <c r="J32" s="2967"/>
      <c r="K32" s="2967"/>
      <c r="L32" s="2967"/>
      <c r="M32" s="2967"/>
      <c r="N32" s="2967"/>
    </row>
    <row r="33" spans="1:14" s="37" customFormat="1" ht="24.75" customHeight="1">
      <c r="A33" s="36" t="s">
        <v>11</v>
      </c>
      <c r="B33" s="100" t="s">
        <v>11</v>
      </c>
      <c r="C33" s="2970" t="s">
        <v>25</v>
      </c>
      <c r="D33" s="2970"/>
      <c r="E33" s="2970"/>
      <c r="F33" s="2970"/>
      <c r="G33" s="842">
        <f>SUM(G22+G28+G32)</f>
        <v>633</v>
      </c>
      <c r="H33" s="842">
        <f>SUM(H22+H28+H32)</f>
        <v>737.2</v>
      </c>
      <c r="I33" s="842">
        <f>SUM(I22+I28+I32)</f>
        <v>627.9000000000001</v>
      </c>
      <c r="J33" s="2971"/>
      <c r="K33" s="2971"/>
      <c r="L33" s="2971"/>
      <c r="M33" s="2971"/>
      <c r="N33" s="2971"/>
    </row>
    <row r="34" spans="1:14" s="82" customFormat="1" ht="24.75" customHeight="1">
      <c r="A34" s="36" t="s">
        <v>11</v>
      </c>
      <c r="B34" s="100" t="s">
        <v>19</v>
      </c>
      <c r="C34" s="3076" t="s">
        <v>47</v>
      </c>
      <c r="D34" s="3076"/>
      <c r="E34" s="3076"/>
      <c r="F34" s="3076"/>
      <c r="G34" s="3076"/>
      <c r="H34" s="3076"/>
      <c r="I34" s="3076"/>
      <c r="J34" s="3076"/>
      <c r="K34" s="3076"/>
      <c r="L34" s="3076"/>
      <c r="M34" s="3076"/>
      <c r="N34" s="3076"/>
    </row>
    <row r="35" spans="1:15" ht="108.75" customHeight="1">
      <c r="A35" s="2961" t="s">
        <v>11</v>
      </c>
      <c r="B35" s="2962" t="s">
        <v>19</v>
      </c>
      <c r="C35" s="2975" t="s">
        <v>11</v>
      </c>
      <c r="D35" s="2976" t="s">
        <v>48</v>
      </c>
      <c r="E35" s="2977" t="s">
        <v>920</v>
      </c>
      <c r="F35" s="844" t="s">
        <v>15</v>
      </c>
      <c r="G35" s="7">
        <v>32.8</v>
      </c>
      <c r="H35" s="7">
        <v>31.9</v>
      </c>
      <c r="I35" s="7">
        <v>31.8</v>
      </c>
      <c r="J35" s="398" t="s">
        <v>959</v>
      </c>
      <c r="K35" s="435">
        <v>10</v>
      </c>
      <c r="L35" s="1362">
        <v>10</v>
      </c>
      <c r="M35" s="632"/>
      <c r="N35" s="845"/>
      <c r="O35" t="s">
        <v>41</v>
      </c>
    </row>
    <row r="36" spans="1:14" ht="31.5" customHeight="1">
      <c r="A36" s="2961"/>
      <c r="B36" s="2962"/>
      <c r="C36" s="2975"/>
      <c r="D36" s="2976"/>
      <c r="E36" s="2977"/>
      <c r="F36" s="1641" t="s">
        <v>16</v>
      </c>
      <c r="G36" s="1640">
        <f>SUM(G35)</f>
        <v>32.8</v>
      </c>
      <c r="H36" s="1640">
        <f>SUM(H35)</f>
        <v>31.9</v>
      </c>
      <c r="I36" s="1640">
        <f>SUM(I35)</f>
        <v>31.8</v>
      </c>
      <c r="J36" s="2978"/>
      <c r="K36" s="2978"/>
      <c r="L36" s="2978"/>
      <c r="M36" s="2978"/>
      <c r="N36" s="2978"/>
    </row>
    <row r="37" spans="1:20" s="121" customFormat="1" ht="147.75" customHeight="1">
      <c r="A37" s="2979" t="s">
        <v>11</v>
      </c>
      <c r="B37" s="2980" t="s">
        <v>19</v>
      </c>
      <c r="C37" s="2981" t="s">
        <v>30</v>
      </c>
      <c r="D37" s="2982" t="s">
        <v>49</v>
      </c>
      <c r="E37" s="2982" t="s">
        <v>921</v>
      </c>
      <c r="F37" s="2981" t="s">
        <v>15</v>
      </c>
      <c r="G37" s="2983">
        <v>15.8</v>
      </c>
      <c r="H37" s="2983">
        <v>15.8</v>
      </c>
      <c r="I37" s="2983">
        <v>15.8</v>
      </c>
      <c r="J37" s="615" t="s">
        <v>405</v>
      </c>
      <c r="K37" s="689">
        <v>1.7</v>
      </c>
      <c r="L37" s="1506">
        <v>1.8</v>
      </c>
      <c r="M37" s="846"/>
      <c r="N37" s="846"/>
      <c r="O37" s="241" t="s">
        <v>41</v>
      </c>
      <c r="P37" s="240"/>
      <c r="Q37" s="240"/>
      <c r="R37" s="240"/>
      <c r="S37" s="240"/>
      <c r="T37" s="617"/>
    </row>
    <row r="38" spans="1:20" s="121" customFormat="1" ht="63" customHeight="1">
      <c r="A38" s="2979"/>
      <c r="B38" s="2980"/>
      <c r="C38" s="2981"/>
      <c r="D38" s="2982"/>
      <c r="E38" s="2982"/>
      <c r="F38" s="2981"/>
      <c r="G38" s="2983"/>
      <c r="H38" s="2983"/>
      <c r="I38" s="2983"/>
      <c r="J38" s="615" t="s">
        <v>942</v>
      </c>
      <c r="K38" s="662">
        <v>9</v>
      </c>
      <c r="L38" s="1506">
        <v>9.2</v>
      </c>
      <c r="M38" s="846"/>
      <c r="N38" s="846"/>
      <c r="O38" s="241"/>
      <c r="P38" s="240"/>
      <c r="Q38" s="240"/>
      <c r="R38" s="240"/>
      <c r="S38" s="240"/>
      <c r="T38" s="617"/>
    </row>
    <row r="39" spans="1:20" s="121" customFormat="1" ht="28.5" customHeight="1">
      <c r="A39" s="2979"/>
      <c r="B39" s="2980"/>
      <c r="C39" s="2981"/>
      <c r="D39" s="2982"/>
      <c r="E39" s="2982"/>
      <c r="F39" s="1643" t="s">
        <v>16</v>
      </c>
      <c r="G39" s="1644">
        <f>SUM(G37)</f>
        <v>15.8</v>
      </c>
      <c r="H39" s="1644">
        <f>SUM(H37)</f>
        <v>15.8</v>
      </c>
      <c r="I39" s="1644">
        <f>SUM(I37)</f>
        <v>15.8</v>
      </c>
      <c r="J39" s="3024"/>
      <c r="K39" s="3024"/>
      <c r="L39" s="3024"/>
      <c r="M39" s="3024"/>
      <c r="N39" s="3024"/>
      <c r="O39" s="241"/>
      <c r="P39" s="240"/>
      <c r="Q39" s="240"/>
      <c r="R39" s="240"/>
      <c r="S39" s="240"/>
      <c r="T39" s="617"/>
    </row>
    <row r="40" spans="1:14" s="82" customFormat="1" ht="24" customHeight="1">
      <c r="A40" s="36" t="s">
        <v>11</v>
      </c>
      <c r="B40" s="100" t="s">
        <v>19</v>
      </c>
      <c r="C40" s="1967" t="s">
        <v>25</v>
      </c>
      <c r="D40" s="1967"/>
      <c r="E40" s="1967"/>
      <c r="F40" s="1967"/>
      <c r="G40" s="847">
        <f>SUM(G36+G39)</f>
        <v>48.599999999999994</v>
      </c>
      <c r="H40" s="847">
        <f>SUM(H36+H39)</f>
        <v>47.7</v>
      </c>
      <c r="I40" s="847">
        <f>SUM(I36+I39)</f>
        <v>47.6</v>
      </c>
      <c r="J40" s="2984"/>
      <c r="K40" s="2984"/>
      <c r="L40" s="2984"/>
      <c r="M40" s="2984"/>
      <c r="N40" s="2984"/>
    </row>
    <row r="41" spans="1:14" s="82" customFormat="1" ht="24.75" customHeight="1">
      <c r="A41" s="36" t="s">
        <v>11</v>
      </c>
      <c r="B41" s="100" t="s">
        <v>20</v>
      </c>
      <c r="C41" s="2985" t="s">
        <v>50</v>
      </c>
      <c r="D41" s="2985"/>
      <c r="E41" s="2985"/>
      <c r="F41" s="2985"/>
      <c r="G41" s="2985"/>
      <c r="H41" s="2985"/>
      <c r="I41" s="2985"/>
      <c r="J41" s="2985"/>
      <c r="K41" s="2985"/>
      <c r="L41" s="2985"/>
      <c r="M41" s="2985"/>
      <c r="N41" s="2985"/>
    </row>
    <row r="42" spans="1:19" ht="140.25" customHeight="1">
      <c r="A42" s="2961" t="s">
        <v>11</v>
      </c>
      <c r="B42" s="2962" t="s">
        <v>20</v>
      </c>
      <c r="C42" s="2975" t="s">
        <v>11</v>
      </c>
      <c r="D42" s="2115" t="s">
        <v>51</v>
      </c>
      <c r="E42" s="2977" t="s">
        <v>1220</v>
      </c>
      <c r="F42" s="844" t="s">
        <v>15</v>
      </c>
      <c r="G42" s="877">
        <v>3235</v>
      </c>
      <c r="H42" s="6">
        <v>3260.5</v>
      </c>
      <c r="I42" s="6">
        <v>3225.2</v>
      </c>
      <c r="J42" s="616" t="s">
        <v>922</v>
      </c>
      <c r="K42" s="169" t="s">
        <v>123</v>
      </c>
      <c r="L42" s="1507">
        <v>17.1</v>
      </c>
      <c r="M42" s="682"/>
      <c r="N42" s="849"/>
      <c r="O42" t="s">
        <v>52</v>
      </c>
      <c r="S42" t="s">
        <v>41</v>
      </c>
    </row>
    <row r="43" spans="1:14" ht="82.5" customHeight="1">
      <c r="A43" s="2961"/>
      <c r="B43" s="2962"/>
      <c r="C43" s="2975"/>
      <c r="D43" s="2115"/>
      <c r="E43" s="2977"/>
      <c r="F43" s="850"/>
      <c r="G43" s="1307"/>
      <c r="H43" s="6"/>
      <c r="I43" s="6"/>
      <c r="J43" s="616" t="s">
        <v>1466</v>
      </c>
      <c r="K43" s="169" t="s">
        <v>1467</v>
      </c>
      <c r="L43" s="1508">
        <v>765</v>
      </c>
      <c r="M43" s="682"/>
      <c r="N43" s="849"/>
    </row>
    <row r="44" spans="1:14" ht="74.25" customHeight="1">
      <c r="A44" s="2961"/>
      <c r="B44" s="2962"/>
      <c r="C44" s="2975"/>
      <c r="D44" s="2115"/>
      <c r="E44" s="2977"/>
      <c r="F44" s="850"/>
      <c r="G44" s="1307"/>
      <c r="H44" s="6"/>
      <c r="I44" s="6"/>
      <c r="J44" s="616" t="s">
        <v>1468</v>
      </c>
      <c r="K44" s="169" t="s">
        <v>1045</v>
      </c>
      <c r="L44" s="1508">
        <v>2000</v>
      </c>
      <c r="M44" s="682"/>
      <c r="N44" s="849"/>
    </row>
    <row r="45" spans="1:14" ht="73.5" customHeight="1">
      <c r="A45" s="2961"/>
      <c r="B45" s="2962"/>
      <c r="C45" s="2975"/>
      <c r="D45" s="2115"/>
      <c r="E45" s="2977"/>
      <c r="F45" s="850" t="s">
        <v>318</v>
      </c>
      <c r="G45" s="6">
        <v>159.5</v>
      </c>
      <c r="H45" s="6">
        <v>82.1</v>
      </c>
      <c r="I45" s="6">
        <v>82.1</v>
      </c>
      <c r="J45" s="3060" t="s">
        <v>960</v>
      </c>
      <c r="K45" s="3062" t="s">
        <v>698</v>
      </c>
      <c r="L45" s="3064">
        <v>0</v>
      </c>
      <c r="M45" s="3066"/>
      <c r="N45" s="1851" t="s">
        <v>1469</v>
      </c>
    </row>
    <row r="46" spans="1:14" ht="38.25" customHeight="1">
      <c r="A46" s="2961"/>
      <c r="B46" s="2962"/>
      <c r="C46" s="2975"/>
      <c r="D46" s="2115"/>
      <c r="E46" s="2977"/>
      <c r="F46" s="1801" t="s">
        <v>318</v>
      </c>
      <c r="G46" s="852"/>
      <c r="H46" s="852">
        <v>40.4</v>
      </c>
      <c r="I46" s="852">
        <v>40.4</v>
      </c>
      <c r="J46" s="3061"/>
      <c r="K46" s="3063"/>
      <c r="L46" s="3065"/>
      <c r="M46" s="3067"/>
      <c r="N46" s="1852"/>
    </row>
    <row r="47" spans="1:14" ht="45.75" customHeight="1">
      <c r="A47" s="2961"/>
      <c r="B47" s="2962"/>
      <c r="C47" s="2975"/>
      <c r="D47" s="2115"/>
      <c r="E47" s="2977"/>
      <c r="F47" s="850"/>
      <c r="G47" s="852"/>
      <c r="H47" s="852"/>
      <c r="I47" s="852"/>
      <c r="J47" s="781" t="s">
        <v>961</v>
      </c>
      <c r="K47" s="639" t="s">
        <v>705</v>
      </c>
      <c r="L47" s="1440">
        <v>3</v>
      </c>
      <c r="M47" s="668"/>
      <c r="N47" s="853"/>
    </row>
    <row r="48" spans="1:14" ht="46.5" customHeight="1">
      <c r="A48" s="2961"/>
      <c r="B48" s="2962"/>
      <c r="C48" s="2975"/>
      <c r="D48" s="2115"/>
      <c r="E48" s="2977"/>
      <c r="F48" s="844"/>
      <c r="G48" s="7"/>
      <c r="H48" s="7"/>
      <c r="I48" s="7"/>
      <c r="J48" s="781" t="s">
        <v>923</v>
      </c>
      <c r="K48" s="639" t="s">
        <v>698</v>
      </c>
      <c r="L48" s="1440">
        <v>2</v>
      </c>
      <c r="M48" s="854"/>
      <c r="N48" s="851"/>
    </row>
    <row r="49" spans="1:14" ht="46.5" customHeight="1">
      <c r="A49" s="2961"/>
      <c r="B49" s="2962"/>
      <c r="C49" s="2975"/>
      <c r="D49" s="2115"/>
      <c r="E49" s="2977"/>
      <c r="F49" s="844"/>
      <c r="G49" s="7"/>
      <c r="H49" s="7"/>
      <c r="I49" s="7"/>
      <c r="J49" s="781" t="s">
        <v>1470</v>
      </c>
      <c r="K49" s="639" t="s">
        <v>698</v>
      </c>
      <c r="L49" s="1440">
        <v>2</v>
      </c>
      <c r="M49" s="1282"/>
      <c r="N49" s="1281"/>
    </row>
    <row r="50" spans="1:14" ht="46.5" customHeight="1">
      <c r="A50" s="2961"/>
      <c r="B50" s="2962"/>
      <c r="C50" s="2975"/>
      <c r="D50" s="2115"/>
      <c r="E50" s="2977"/>
      <c r="F50" s="844"/>
      <c r="G50" s="7"/>
      <c r="H50" s="7"/>
      <c r="I50" s="7"/>
      <c r="J50" s="781" t="s">
        <v>1471</v>
      </c>
      <c r="K50" s="639" t="s">
        <v>1396</v>
      </c>
      <c r="L50" s="1440">
        <v>1</v>
      </c>
      <c r="M50" s="1282"/>
      <c r="N50" s="1281"/>
    </row>
    <row r="51" spans="1:14" ht="46.5" customHeight="1">
      <c r="A51" s="2961"/>
      <c r="B51" s="2962"/>
      <c r="C51" s="2975"/>
      <c r="D51" s="2115"/>
      <c r="E51" s="2977"/>
      <c r="F51" s="844"/>
      <c r="G51" s="7"/>
      <c r="H51" s="7"/>
      <c r="I51" s="7"/>
      <c r="J51" s="781" t="s">
        <v>1472</v>
      </c>
      <c r="K51" s="639" t="s">
        <v>658</v>
      </c>
      <c r="L51" s="1440">
        <v>1</v>
      </c>
      <c r="M51" s="1282"/>
      <c r="N51" s="1281"/>
    </row>
    <row r="52" spans="1:14" ht="114.75" customHeight="1">
      <c r="A52" s="2961"/>
      <c r="B52" s="2962"/>
      <c r="C52" s="2975"/>
      <c r="D52" s="2115"/>
      <c r="E52" s="2977"/>
      <c r="F52" s="844" t="s">
        <v>15</v>
      </c>
      <c r="G52" s="7">
        <v>971.5</v>
      </c>
      <c r="H52" s="7">
        <v>997.4</v>
      </c>
      <c r="I52" s="7">
        <v>997.4</v>
      </c>
      <c r="J52" s="398" t="s">
        <v>962</v>
      </c>
      <c r="K52" s="639" t="s">
        <v>924</v>
      </c>
      <c r="L52" s="1440">
        <v>9.5</v>
      </c>
      <c r="M52" s="1629" t="s">
        <v>1473</v>
      </c>
      <c r="N52" s="3022"/>
    </row>
    <row r="53" spans="1:14" s="32" customFormat="1" ht="125.25" customHeight="1">
      <c r="A53" s="2961"/>
      <c r="B53" s="2962"/>
      <c r="C53" s="2975"/>
      <c r="D53" s="2115"/>
      <c r="E53" s="2977"/>
      <c r="F53" s="855" t="s">
        <v>28</v>
      </c>
      <c r="G53" s="7">
        <v>371.1</v>
      </c>
      <c r="H53" s="7">
        <v>385.3</v>
      </c>
      <c r="I53" s="7">
        <v>345.3</v>
      </c>
      <c r="J53" s="3055"/>
      <c r="K53" s="3056"/>
      <c r="L53" s="3057"/>
      <c r="M53" s="1629" t="s">
        <v>1474</v>
      </c>
      <c r="N53" s="3023"/>
    </row>
    <row r="54" spans="1:14" ht="24" customHeight="1">
      <c r="A54" s="2961"/>
      <c r="B54" s="2962"/>
      <c r="C54" s="2975"/>
      <c r="D54" s="2115"/>
      <c r="E54" s="2977"/>
      <c r="F54" s="1642" t="s">
        <v>16</v>
      </c>
      <c r="G54" s="1640">
        <f>SUM(G42:G53)</f>
        <v>4737.1</v>
      </c>
      <c r="H54" s="1640">
        <f>SUM(H42:H53)</f>
        <v>4765.7</v>
      </c>
      <c r="I54" s="1640">
        <f>SUM(I42:I53)</f>
        <v>4690.4</v>
      </c>
      <c r="J54" s="2978"/>
      <c r="K54" s="2978"/>
      <c r="L54" s="2978"/>
      <c r="M54" s="2978"/>
      <c r="N54" s="2978"/>
    </row>
    <row r="55" spans="1:15" ht="83.25" customHeight="1">
      <c r="A55" s="2961" t="s">
        <v>11</v>
      </c>
      <c r="B55" s="2962" t="s">
        <v>20</v>
      </c>
      <c r="C55" s="2996" t="s">
        <v>19</v>
      </c>
      <c r="D55" s="2115" t="s">
        <v>1169</v>
      </c>
      <c r="E55" s="2115" t="s">
        <v>323</v>
      </c>
      <c r="F55" s="844" t="s">
        <v>15</v>
      </c>
      <c r="G55" s="7">
        <v>0</v>
      </c>
      <c r="H55" s="7">
        <v>15.5</v>
      </c>
      <c r="I55" s="7">
        <v>15.5</v>
      </c>
      <c r="J55" s="398" t="s">
        <v>1475</v>
      </c>
      <c r="K55" s="435">
        <v>8</v>
      </c>
      <c r="L55" s="1505">
        <v>0</v>
      </c>
      <c r="M55" s="854"/>
      <c r="N55" s="8"/>
      <c r="O55" t="s">
        <v>56</v>
      </c>
    </row>
    <row r="56" spans="1:14" ht="30.75" customHeight="1">
      <c r="A56" s="2961"/>
      <c r="B56" s="2962"/>
      <c r="C56" s="2996"/>
      <c r="D56" s="2115"/>
      <c r="E56" s="2115"/>
      <c r="F56" s="1641" t="s">
        <v>16</v>
      </c>
      <c r="G56" s="1640">
        <f>G55</f>
        <v>0</v>
      </c>
      <c r="H56" s="1640">
        <f>H55</f>
        <v>15.5</v>
      </c>
      <c r="I56" s="1640">
        <f>I55</f>
        <v>15.5</v>
      </c>
      <c r="J56" s="3025"/>
      <c r="K56" s="3026"/>
      <c r="L56" s="3026"/>
      <c r="M56" s="3026"/>
      <c r="N56" s="3027"/>
    </row>
    <row r="57" spans="1:14" s="82" customFormat="1" ht="24" customHeight="1">
      <c r="A57" s="36" t="s">
        <v>11</v>
      </c>
      <c r="B57" s="100" t="s">
        <v>20</v>
      </c>
      <c r="C57" s="1967" t="s">
        <v>25</v>
      </c>
      <c r="D57" s="1967"/>
      <c r="E57" s="1967"/>
      <c r="F57" s="1967"/>
      <c r="G57" s="847">
        <f>SUM(G54+G56)</f>
        <v>4737.1</v>
      </c>
      <c r="H57" s="847">
        <f>SUM(H54+H56)</f>
        <v>4781.2</v>
      </c>
      <c r="I57" s="847">
        <f>SUM(I54+I56)</f>
        <v>4705.9</v>
      </c>
      <c r="J57" s="2984"/>
      <c r="K57" s="2984"/>
      <c r="L57" s="2984"/>
      <c r="M57" s="2984"/>
      <c r="N57" s="2984"/>
    </row>
    <row r="58" spans="1:14" s="82" customFormat="1" ht="22.5" customHeight="1">
      <c r="A58" s="36" t="s">
        <v>11</v>
      </c>
      <c r="B58" s="3005" t="s">
        <v>31</v>
      </c>
      <c r="C58" s="3005"/>
      <c r="D58" s="3005"/>
      <c r="E58" s="3005"/>
      <c r="F58" s="3005"/>
      <c r="G58" s="859">
        <f>SUM(G33+G40+G57)</f>
        <v>5418.700000000001</v>
      </c>
      <c r="H58" s="859">
        <f>SUM(H33+H40+H57)</f>
        <v>5566.1</v>
      </c>
      <c r="I58" s="859">
        <f>SUM(I33+I40+I57)</f>
        <v>5381.4</v>
      </c>
      <c r="J58" s="3020"/>
      <c r="K58" s="3020"/>
      <c r="L58" s="3020"/>
      <c r="M58" s="3020"/>
      <c r="N58" s="3020"/>
    </row>
    <row r="59" spans="1:14" s="82" customFormat="1" ht="22.5" customHeight="1">
      <c r="A59" s="36" t="s">
        <v>54</v>
      </c>
      <c r="B59" s="3021" t="s">
        <v>925</v>
      </c>
      <c r="C59" s="3021"/>
      <c r="D59" s="3021"/>
      <c r="E59" s="3021"/>
      <c r="F59" s="3021"/>
      <c r="G59" s="3021"/>
      <c r="H59" s="3021"/>
      <c r="I59" s="3021"/>
      <c r="J59" s="3021"/>
      <c r="K59" s="3021"/>
      <c r="L59" s="3021"/>
      <c r="M59" s="861"/>
      <c r="N59" s="860"/>
    </row>
    <row r="60" spans="1:14" s="82" customFormat="1" ht="22.5" customHeight="1">
      <c r="A60" s="36" t="s">
        <v>17</v>
      </c>
      <c r="B60" s="100" t="s">
        <v>11</v>
      </c>
      <c r="C60" s="2995" t="s">
        <v>55</v>
      </c>
      <c r="D60" s="2995"/>
      <c r="E60" s="2995"/>
      <c r="F60" s="2995"/>
      <c r="G60" s="2995"/>
      <c r="H60" s="2995"/>
      <c r="I60" s="2995"/>
      <c r="J60" s="2995"/>
      <c r="K60" s="2995"/>
      <c r="L60" s="2995"/>
      <c r="M60" s="2995"/>
      <c r="N60" s="2995"/>
    </row>
    <row r="61" spans="1:15" ht="66" customHeight="1">
      <c r="A61" s="2961" t="s">
        <v>17</v>
      </c>
      <c r="B61" s="2962" t="s">
        <v>11</v>
      </c>
      <c r="C61" s="2996" t="s">
        <v>17</v>
      </c>
      <c r="D61" s="2115" t="s">
        <v>1719</v>
      </c>
      <c r="E61" s="2115" t="s">
        <v>926</v>
      </c>
      <c r="F61" s="844" t="s">
        <v>15</v>
      </c>
      <c r="G61" s="7">
        <v>450</v>
      </c>
      <c r="H61" s="7">
        <v>550</v>
      </c>
      <c r="I61" s="7">
        <v>0</v>
      </c>
      <c r="J61" s="2166" t="s">
        <v>943</v>
      </c>
      <c r="K61" s="2168">
        <v>30</v>
      </c>
      <c r="L61" s="3074">
        <v>8</v>
      </c>
      <c r="M61" s="2161" t="s">
        <v>1476</v>
      </c>
      <c r="N61" s="3071" t="s">
        <v>1477</v>
      </c>
      <c r="O61" t="s">
        <v>56</v>
      </c>
    </row>
    <row r="62" spans="1:14" ht="69" customHeight="1">
      <c r="A62" s="2961"/>
      <c r="B62" s="2962"/>
      <c r="C62" s="2996"/>
      <c r="D62" s="2115"/>
      <c r="E62" s="2115"/>
      <c r="F62" s="855" t="s">
        <v>493</v>
      </c>
      <c r="G62" s="7"/>
      <c r="H62" s="7">
        <v>40</v>
      </c>
      <c r="I62" s="7">
        <v>40</v>
      </c>
      <c r="J62" s="2167"/>
      <c r="K62" s="2169"/>
      <c r="L62" s="3075"/>
      <c r="M62" s="2163"/>
      <c r="N62" s="3073"/>
    </row>
    <row r="63" spans="1:14" ht="30.75" customHeight="1">
      <c r="A63" s="2961"/>
      <c r="B63" s="2962"/>
      <c r="C63" s="2996"/>
      <c r="D63" s="2115"/>
      <c r="E63" s="2115"/>
      <c r="F63" s="1641" t="s">
        <v>16</v>
      </c>
      <c r="G63" s="1640">
        <f>G61+G62</f>
        <v>450</v>
      </c>
      <c r="H63" s="1640">
        <f>H61+H62</f>
        <v>590</v>
      </c>
      <c r="I63" s="1640">
        <f>I61+I62</f>
        <v>40</v>
      </c>
      <c r="J63" s="3025"/>
      <c r="K63" s="3026"/>
      <c r="L63" s="3026"/>
      <c r="M63" s="3026"/>
      <c r="N63" s="3027"/>
    </row>
    <row r="64" spans="1:15" ht="75" customHeight="1">
      <c r="A64" s="2961" t="s">
        <v>17</v>
      </c>
      <c r="B64" s="2962" t="s">
        <v>11</v>
      </c>
      <c r="C64" s="2996" t="s">
        <v>30</v>
      </c>
      <c r="D64" s="2115" t="s">
        <v>927</v>
      </c>
      <c r="E64" s="2115" t="s">
        <v>928</v>
      </c>
      <c r="F64" s="844" t="s">
        <v>15</v>
      </c>
      <c r="G64" s="7"/>
      <c r="H64" s="7">
        <v>102</v>
      </c>
      <c r="I64" s="7">
        <v>94.4</v>
      </c>
      <c r="J64" s="2166" t="s">
        <v>944</v>
      </c>
      <c r="K64" s="2168">
        <v>100</v>
      </c>
      <c r="L64" s="1891">
        <v>100</v>
      </c>
      <c r="M64" s="1851" t="s">
        <v>1478</v>
      </c>
      <c r="N64" s="3058"/>
      <c r="O64" t="s">
        <v>342</v>
      </c>
    </row>
    <row r="65" spans="1:14" ht="74.25" customHeight="1">
      <c r="A65" s="2961"/>
      <c r="B65" s="2962"/>
      <c r="C65" s="2996"/>
      <c r="D65" s="2115"/>
      <c r="E65" s="2115"/>
      <c r="F65" s="844" t="s">
        <v>318</v>
      </c>
      <c r="G65" s="7">
        <v>447.5</v>
      </c>
      <c r="H65" s="7">
        <v>463.5</v>
      </c>
      <c r="I65" s="7">
        <v>463.5</v>
      </c>
      <c r="J65" s="2167"/>
      <c r="K65" s="2169"/>
      <c r="L65" s="1892"/>
      <c r="M65" s="1852"/>
      <c r="N65" s="3059"/>
    </row>
    <row r="66" spans="1:14" ht="24.75" customHeight="1">
      <c r="A66" s="2961"/>
      <c r="B66" s="2962"/>
      <c r="C66" s="2996"/>
      <c r="D66" s="2115"/>
      <c r="E66" s="2115"/>
      <c r="F66" s="1641" t="s">
        <v>16</v>
      </c>
      <c r="G66" s="1640">
        <f>SUM(G64:G65)</f>
        <v>447.5</v>
      </c>
      <c r="H66" s="1640">
        <f>SUM(H64:H65)</f>
        <v>565.5</v>
      </c>
      <c r="I66" s="1640">
        <f>SUM(I64:I65)</f>
        <v>557.9</v>
      </c>
      <c r="J66" s="3025"/>
      <c r="K66" s="3026"/>
      <c r="L66" s="3026"/>
      <c r="M66" s="3026"/>
      <c r="N66" s="3027"/>
    </row>
    <row r="67" spans="1:20" ht="91.5" customHeight="1">
      <c r="A67" s="2961" t="s">
        <v>17</v>
      </c>
      <c r="B67" s="2962" t="s">
        <v>11</v>
      </c>
      <c r="C67" s="2996" t="s">
        <v>19</v>
      </c>
      <c r="D67" s="2115" t="s">
        <v>57</v>
      </c>
      <c r="E67" s="2115" t="s">
        <v>929</v>
      </c>
      <c r="F67" s="856" t="s">
        <v>318</v>
      </c>
      <c r="G67" s="857">
        <v>69.5</v>
      </c>
      <c r="H67" s="857">
        <v>100.5</v>
      </c>
      <c r="I67" s="858">
        <v>100.5</v>
      </c>
      <c r="J67" s="2166" t="s">
        <v>945</v>
      </c>
      <c r="K67" s="2752">
        <v>100</v>
      </c>
      <c r="L67" s="3043">
        <v>100</v>
      </c>
      <c r="M67" s="3045" t="s">
        <v>1479</v>
      </c>
      <c r="N67" s="3047"/>
      <c r="T67">
        <v>1</v>
      </c>
    </row>
    <row r="68" spans="1:14" ht="44.25" customHeight="1">
      <c r="A68" s="2961"/>
      <c r="B68" s="2962"/>
      <c r="C68" s="2996"/>
      <c r="D68" s="2115"/>
      <c r="E68" s="2115"/>
      <c r="F68" s="856" t="s">
        <v>58</v>
      </c>
      <c r="G68" s="857">
        <v>300</v>
      </c>
      <c r="H68" s="857">
        <v>0</v>
      </c>
      <c r="I68" s="858">
        <v>0</v>
      </c>
      <c r="J68" s="2167"/>
      <c r="K68" s="2753"/>
      <c r="L68" s="3044"/>
      <c r="M68" s="3046"/>
      <c r="N68" s="3048"/>
    </row>
    <row r="69" spans="1:15" ht="24.75" customHeight="1">
      <c r="A69" s="2961"/>
      <c r="B69" s="2962"/>
      <c r="C69" s="2996"/>
      <c r="D69" s="2115"/>
      <c r="E69" s="2115"/>
      <c r="F69" s="1641" t="s">
        <v>16</v>
      </c>
      <c r="G69" s="1640">
        <f>SUM(G67:G68)</f>
        <v>369.5</v>
      </c>
      <c r="H69" s="1640">
        <f>SUM(H67:H68)</f>
        <v>100.5</v>
      </c>
      <c r="I69" s="1640">
        <f>SUM(I67:I68)</f>
        <v>100.5</v>
      </c>
      <c r="J69" s="3025"/>
      <c r="K69" s="3026"/>
      <c r="L69" s="3026"/>
      <c r="M69" s="3026"/>
      <c r="N69" s="3027"/>
      <c r="O69" s="3004"/>
    </row>
    <row r="70" spans="1:15" s="82" customFormat="1" ht="23.25" customHeight="1">
      <c r="A70" s="36" t="s">
        <v>17</v>
      </c>
      <c r="B70" s="100" t="s">
        <v>11</v>
      </c>
      <c r="C70" s="1967" t="s">
        <v>25</v>
      </c>
      <c r="D70" s="1967"/>
      <c r="E70" s="1967"/>
      <c r="F70" s="1967"/>
      <c r="G70" s="847">
        <f>SUM(G63+G66+G69)</f>
        <v>1267</v>
      </c>
      <c r="H70" s="847">
        <f>SUM(H63+H66+H69)</f>
        <v>1256</v>
      </c>
      <c r="I70" s="847">
        <f>SUM(I63+I66+I69)</f>
        <v>698.4</v>
      </c>
      <c r="J70" s="2984"/>
      <c r="K70" s="2984"/>
      <c r="L70" s="2984"/>
      <c r="M70" s="2984"/>
      <c r="N70" s="2984"/>
      <c r="O70" s="3004"/>
    </row>
    <row r="71" spans="1:14" s="82" customFormat="1" ht="24.75" customHeight="1">
      <c r="A71" s="36" t="s">
        <v>17</v>
      </c>
      <c r="B71" s="100" t="s">
        <v>17</v>
      </c>
      <c r="C71" s="2985" t="s">
        <v>406</v>
      </c>
      <c r="D71" s="2985"/>
      <c r="E71" s="2985"/>
      <c r="F71" s="2985"/>
      <c r="G71" s="2985"/>
      <c r="H71" s="2985"/>
      <c r="I71" s="2985"/>
      <c r="J71" s="2985"/>
      <c r="K71" s="2985"/>
      <c r="L71" s="2985"/>
      <c r="M71" s="2985"/>
      <c r="N71" s="2985"/>
    </row>
    <row r="72" spans="1:15" ht="99.75" customHeight="1">
      <c r="A72" s="2986" t="s">
        <v>54</v>
      </c>
      <c r="B72" s="2989" t="s">
        <v>17</v>
      </c>
      <c r="C72" s="2999" t="s">
        <v>118</v>
      </c>
      <c r="D72" s="1934" t="s">
        <v>930</v>
      </c>
      <c r="E72" s="25" t="s">
        <v>931</v>
      </c>
      <c r="F72" s="3002" t="s">
        <v>318</v>
      </c>
      <c r="G72" s="3029">
        <v>52.6</v>
      </c>
      <c r="H72" s="3029">
        <v>36.6</v>
      </c>
      <c r="I72" s="3029">
        <v>36.6</v>
      </c>
      <c r="J72" s="527" t="s">
        <v>946</v>
      </c>
      <c r="K72" s="30">
        <v>2</v>
      </c>
      <c r="L72" s="1438">
        <v>0</v>
      </c>
      <c r="M72" s="3033" t="s">
        <v>1480</v>
      </c>
      <c r="N72" s="3033" t="s">
        <v>1481</v>
      </c>
      <c r="O72" s="82"/>
    </row>
    <row r="73" spans="1:20" ht="55.5" customHeight="1">
      <c r="A73" s="2987"/>
      <c r="B73" s="2990"/>
      <c r="C73" s="3000"/>
      <c r="D73" s="1935"/>
      <c r="E73" s="1934" t="s">
        <v>932</v>
      </c>
      <c r="F73" s="3003"/>
      <c r="G73" s="3030"/>
      <c r="H73" s="3030"/>
      <c r="I73" s="3030"/>
      <c r="J73" s="527" t="s">
        <v>947</v>
      </c>
      <c r="K73" s="30">
        <v>30</v>
      </c>
      <c r="L73" s="1509">
        <v>100</v>
      </c>
      <c r="M73" s="3034"/>
      <c r="N73" s="3034"/>
      <c r="O73" s="82"/>
      <c r="T73">
        <v>2</v>
      </c>
    </row>
    <row r="74" spans="1:15" ht="24.75" customHeight="1">
      <c r="A74" s="2988"/>
      <c r="B74" s="2991"/>
      <c r="C74" s="3001"/>
      <c r="D74" s="2134"/>
      <c r="E74" s="2134"/>
      <c r="F74" s="1641" t="s">
        <v>16</v>
      </c>
      <c r="G74" s="1640">
        <f>SUM(G72:G73)</f>
        <v>52.6</v>
      </c>
      <c r="H74" s="1640">
        <f>SUM(H72:H73)</f>
        <v>36.6</v>
      </c>
      <c r="I74" s="1640">
        <f>SUM(I72:I73)</f>
        <v>36.6</v>
      </c>
      <c r="J74" s="3025"/>
      <c r="K74" s="3026"/>
      <c r="L74" s="3026"/>
      <c r="M74" s="3026"/>
      <c r="N74" s="3027"/>
      <c r="O74" s="82"/>
    </row>
    <row r="75" spans="1:14" s="82" customFormat="1" ht="23.25" customHeight="1">
      <c r="A75" s="36" t="s">
        <v>17</v>
      </c>
      <c r="B75" s="100" t="s">
        <v>17</v>
      </c>
      <c r="C75" s="1967" t="s">
        <v>25</v>
      </c>
      <c r="D75" s="1967"/>
      <c r="E75" s="1967"/>
      <c r="F75" s="1967"/>
      <c r="G75" s="847">
        <f>SUM(G74)</f>
        <v>52.6</v>
      </c>
      <c r="H75" s="847">
        <f>SUM(H74)</f>
        <v>36.6</v>
      </c>
      <c r="I75" s="847">
        <f>SUM(I74)</f>
        <v>36.6</v>
      </c>
      <c r="J75" s="2984"/>
      <c r="K75" s="2984"/>
      <c r="L75" s="2984"/>
      <c r="M75" s="2984"/>
      <c r="N75" s="2984"/>
    </row>
    <row r="76" spans="1:14" s="82" customFormat="1" ht="24.75" customHeight="1">
      <c r="A76" s="36" t="s">
        <v>17</v>
      </c>
      <c r="B76" s="100" t="s">
        <v>30</v>
      </c>
      <c r="C76" s="2985" t="s">
        <v>407</v>
      </c>
      <c r="D76" s="2985"/>
      <c r="E76" s="2985"/>
      <c r="F76" s="2985"/>
      <c r="G76" s="2985"/>
      <c r="H76" s="2985"/>
      <c r="I76" s="2985"/>
      <c r="J76" s="2985"/>
      <c r="K76" s="2985"/>
      <c r="L76" s="2985"/>
      <c r="M76" s="2985"/>
      <c r="N76" s="2985"/>
    </row>
    <row r="77" spans="1:20" ht="135" customHeight="1">
      <c r="A77" s="2986" t="s">
        <v>54</v>
      </c>
      <c r="B77" s="2989" t="s">
        <v>30</v>
      </c>
      <c r="C77" s="2999" t="s">
        <v>22</v>
      </c>
      <c r="D77" s="1934" t="s">
        <v>933</v>
      </c>
      <c r="E77" s="8" t="s">
        <v>931</v>
      </c>
      <c r="F77" s="2997" t="s">
        <v>29</v>
      </c>
      <c r="G77" s="3029">
        <v>126.5</v>
      </c>
      <c r="H77" s="3029">
        <v>0</v>
      </c>
      <c r="I77" s="3029">
        <v>0</v>
      </c>
      <c r="J77" s="3051" t="s">
        <v>948</v>
      </c>
      <c r="K77" s="3031">
        <v>50</v>
      </c>
      <c r="L77" s="3053">
        <v>0</v>
      </c>
      <c r="M77" s="3031"/>
      <c r="N77" s="3033" t="s">
        <v>1482</v>
      </c>
      <c r="O77" s="82"/>
      <c r="T77">
        <v>2</v>
      </c>
    </row>
    <row r="78" spans="1:15" ht="78" customHeight="1">
      <c r="A78" s="2987"/>
      <c r="B78" s="2990"/>
      <c r="C78" s="3000"/>
      <c r="D78" s="1935"/>
      <c r="E78" s="2115" t="s">
        <v>934</v>
      </c>
      <c r="F78" s="2998"/>
      <c r="G78" s="3030"/>
      <c r="H78" s="3030"/>
      <c r="I78" s="3030"/>
      <c r="J78" s="3052"/>
      <c r="K78" s="3032"/>
      <c r="L78" s="3054"/>
      <c r="M78" s="3032"/>
      <c r="N78" s="3034"/>
      <c r="O78" s="82"/>
    </row>
    <row r="79" spans="1:15" ht="24.75" customHeight="1">
      <c r="A79" s="2988"/>
      <c r="B79" s="2991"/>
      <c r="C79" s="3001"/>
      <c r="D79" s="2134"/>
      <c r="E79" s="2115"/>
      <c r="F79" s="1641" t="s">
        <v>16</v>
      </c>
      <c r="G79" s="1640">
        <f>SUM(G77:G78)</f>
        <v>126.5</v>
      </c>
      <c r="H79" s="1640">
        <f>SUM(H77:H78)</f>
        <v>0</v>
      </c>
      <c r="I79" s="1640">
        <f>SUM(I77:I78)</f>
        <v>0</v>
      </c>
      <c r="J79" s="3025"/>
      <c r="K79" s="3026"/>
      <c r="L79" s="3026"/>
      <c r="M79" s="3026"/>
      <c r="N79" s="3027"/>
      <c r="O79" s="82"/>
    </row>
    <row r="80" spans="1:14" s="82" customFormat="1" ht="23.25" customHeight="1">
      <c r="A80" s="36" t="s">
        <v>17</v>
      </c>
      <c r="B80" s="100" t="s">
        <v>30</v>
      </c>
      <c r="C80" s="1967" t="s">
        <v>25</v>
      </c>
      <c r="D80" s="1967"/>
      <c r="E80" s="1967"/>
      <c r="F80" s="1967"/>
      <c r="G80" s="847">
        <f>SUM(G79)</f>
        <v>126.5</v>
      </c>
      <c r="H80" s="847">
        <f>SUM(H79)</f>
        <v>0</v>
      </c>
      <c r="I80" s="847">
        <f>SUM(I79)</f>
        <v>0</v>
      </c>
      <c r="J80" s="2984"/>
      <c r="K80" s="2984"/>
      <c r="L80" s="2984"/>
      <c r="M80" s="2984"/>
      <c r="N80" s="2984"/>
    </row>
    <row r="81" spans="1:14" s="37" customFormat="1" ht="22.5" customHeight="1">
      <c r="A81" s="36" t="s">
        <v>17</v>
      </c>
      <c r="B81" s="3005" t="s">
        <v>31</v>
      </c>
      <c r="C81" s="3005"/>
      <c r="D81" s="3005"/>
      <c r="E81" s="3005"/>
      <c r="F81" s="3005"/>
      <c r="G81" s="859">
        <f>SUM(G70+G75+G80)</f>
        <v>1446.1</v>
      </c>
      <c r="H81" s="859">
        <f>SUM(H70+H75+H80)</f>
        <v>1292.6</v>
      </c>
      <c r="I81" s="859">
        <f>SUM(I70+I75+I80)</f>
        <v>735</v>
      </c>
      <c r="J81" s="3006"/>
      <c r="K81" s="3006"/>
      <c r="L81" s="3006"/>
      <c r="M81" s="3006"/>
      <c r="N81" s="3006"/>
    </row>
    <row r="82" spans="1:14" s="82" customFormat="1" ht="22.5" customHeight="1">
      <c r="A82" s="36" t="s">
        <v>30</v>
      </c>
      <c r="B82" s="3028" t="s">
        <v>408</v>
      </c>
      <c r="C82" s="3028"/>
      <c r="D82" s="3028"/>
      <c r="E82" s="3028"/>
      <c r="F82" s="3028"/>
      <c r="G82" s="3028"/>
      <c r="H82" s="3028"/>
      <c r="I82" s="3028"/>
      <c r="J82" s="3028"/>
      <c r="K82" s="3028"/>
      <c r="L82" s="3028"/>
      <c r="M82" s="3028"/>
      <c r="N82" s="3028"/>
    </row>
    <row r="83" spans="1:14" s="82" customFormat="1" ht="24.75" customHeight="1">
      <c r="A83" s="36" t="s">
        <v>30</v>
      </c>
      <c r="B83" s="100" t="s">
        <v>11</v>
      </c>
      <c r="C83" s="2985" t="s">
        <v>409</v>
      </c>
      <c r="D83" s="2985"/>
      <c r="E83" s="2985"/>
      <c r="F83" s="2985"/>
      <c r="G83" s="2985"/>
      <c r="H83" s="2985"/>
      <c r="I83" s="2985"/>
      <c r="J83" s="2985"/>
      <c r="K83" s="2985"/>
      <c r="L83" s="2985"/>
      <c r="M83" s="2985"/>
      <c r="N83" s="2985"/>
    </row>
    <row r="84" spans="1:20" s="142" customFormat="1" ht="65.25" customHeight="1">
      <c r="A84" s="2986" t="s">
        <v>30</v>
      </c>
      <c r="B84" s="2989" t="s">
        <v>11</v>
      </c>
      <c r="C84" s="2992" t="s">
        <v>17</v>
      </c>
      <c r="D84" s="1934" t="s">
        <v>410</v>
      </c>
      <c r="E84" s="3015" t="s">
        <v>935</v>
      </c>
      <c r="F84" s="848" t="s">
        <v>15</v>
      </c>
      <c r="G84" s="31">
        <v>6.1</v>
      </c>
      <c r="H84" s="31">
        <v>0</v>
      </c>
      <c r="I84" s="31">
        <v>0</v>
      </c>
      <c r="J84" s="3010" t="s">
        <v>411</v>
      </c>
      <c r="K84" s="2706" t="s">
        <v>76</v>
      </c>
      <c r="L84" s="2135" t="s">
        <v>76</v>
      </c>
      <c r="M84" s="2949"/>
      <c r="N84" s="2139"/>
      <c r="T84" s="142">
        <v>2</v>
      </c>
    </row>
    <row r="85" spans="1:14" s="142" customFormat="1" ht="50.25" customHeight="1">
      <c r="A85" s="2987"/>
      <c r="B85" s="2990"/>
      <c r="C85" s="2993"/>
      <c r="D85" s="1935"/>
      <c r="E85" s="3016"/>
      <c r="F85" s="848" t="s">
        <v>58</v>
      </c>
      <c r="G85" s="31">
        <v>15</v>
      </c>
      <c r="H85" s="31">
        <v>15</v>
      </c>
      <c r="I85" s="31">
        <v>15</v>
      </c>
      <c r="J85" s="3011"/>
      <c r="K85" s="2569"/>
      <c r="L85" s="2136"/>
      <c r="M85" s="2951"/>
      <c r="N85" s="2140"/>
    </row>
    <row r="86" spans="1:14" ht="25.5" customHeight="1">
      <c r="A86" s="2988"/>
      <c r="B86" s="2991"/>
      <c r="C86" s="2994"/>
      <c r="D86" s="2134"/>
      <c r="E86" s="3017"/>
      <c r="F86" s="1641" t="s">
        <v>16</v>
      </c>
      <c r="G86" s="1640">
        <f>SUM(G84+G85)</f>
        <v>21.1</v>
      </c>
      <c r="H86" s="1640">
        <f>SUM(H84+H85)</f>
        <v>15</v>
      </c>
      <c r="I86" s="1640">
        <f>SUM(I84+I85)</f>
        <v>15</v>
      </c>
      <c r="J86" s="2978"/>
      <c r="K86" s="2978"/>
      <c r="L86" s="2978"/>
      <c r="M86" s="2978"/>
      <c r="N86" s="2978"/>
    </row>
    <row r="87" spans="1:14" s="37" customFormat="1" ht="23.25" customHeight="1">
      <c r="A87" s="36" t="s">
        <v>30</v>
      </c>
      <c r="B87" s="100" t="s">
        <v>11</v>
      </c>
      <c r="C87" s="1967" t="s">
        <v>25</v>
      </c>
      <c r="D87" s="1967"/>
      <c r="E87" s="1967"/>
      <c r="F87" s="1967"/>
      <c r="G87" s="847">
        <f>SUM(G86)</f>
        <v>21.1</v>
      </c>
      <c r="H87" s="847">
        <f>SUM(H86)</f>
        <v>15</v>
      </c>
      <c r="I87" s="847">
        <f>SUM(I86)</f>
        <v>15</v>
      </c>
      <c r="J87" s="3014"/>
      <c r="K87" s="3014"/>
      <c r="L87" s="3014"/>
      <c r="M87" s="3014"/>
      <c r="N87" s="3014"/>
    </row>
    <row r="88" spans="1:14" s="82" customFormat="1" ht="24.75" customHeight="1">
      <c r="A88" s="36" t="s">
        <v>30</v>
      </c>
      <c r="B88" s="100" t="s">
        <v>17</v>
      </c>
      <c r="C88" s="2985" t="s">
        <v>412</v>
      </c>
      <c r="D88" s="2985"/>
      <c r="E88" s="2985"/>
      <c r="F88" s="2985"/>
      <c r="G88" s="2985"/>
      <c r="H88" s="2985"/>
      <c r="I88" s="2985"/>
      <c r="J88" s="2985"/>
      <c r="K88" s="2985"/>
      <c r="L88" s="2985"/>
      <c r="M88" s="2985"/>
      <c r="N88" s="2985"/>
    </row>
    <row r="89" spans="1:20" s="142" customFormat="1" ht="80.25" customHeight="1">
      <c r="A89" s="2986" t="s">
        <v>30</v>
      </c>
      <c r="B89" s="2989" t="s">
        <v>17</v>
      </c>
      <c r="C89" s="2992" t="s">
        <v>11</v>
      </c>
      <c r="D89" s="1934" t="s">
        <v>936</v>
      </c>
      <c r="E89" s="3015" t="s">
        <v>1221</v>
      </c>
      <c r="F89" s="848" t="s">
        <v>15</v>
      </c>
      <c r="G89" s="31">
        <v>34.2</v>
      </c>
      <c r="H89" s="31">
        <v>30.2</v>
      </c>
      <c r="I89" s="31">
        <v>30.2</v>
      </c>
      <c r="J89" s="3010" t="s">
        <v>413</v>
      </c>
      <c r="K89" s="2706" t="s">
        <v>59</v>
      </c>
      <c r="L89" s="2135" t="s">
        <v>1483</v>
      </c>
      <c r="M89" s="2949"/>
      <c r="N89" s="3012"/>
      <c r="T89" s="142">
        <v>2</v>
      </c>
    </row>
    <row r="90" spans="1:14" s="142" customFormat="1" ht="66.75" customHeight="1">
      <c r="A90" s="2987"/>
      <c r="B90" s="2990"/>
      <c r="C90" s="2993"/>
      <c r="D90" s="1935"/>
      <c r="E90" s="3016"/>
      <c r="F90" s="848" t="s">
        <v>29</v>
      </c>
      <c r="G90" s="31"/>
      <c r="H90" s="31"/>
      <c r="I90" s="31"/>
      <c r="J90" s="3011"/>
      <c r="K90" s="2569"/>
      <c r="L90" s="2136"/>
      <c r="M90" s="2951"/>
      <c r="N90" s="3013"/>
    </row>
    <row r="91" spans="1:14" ht="21.75" customHeight="1">
      <c r="A91" s="2988"/>
      <c r="B91" s="2991"/>
      <c r="C91" s="2994"/>
      <c r="D91" s="2134"/>
      <c r="E91" s="3017"/>
      <c r="F91" s="1641" t="s">
        <v>16</v>
      </c>
      <c r="G91" s="1640">
        <f>SUM(G89:G90)</f>
        <v>34.2</v>
      </c>
      <c r="H91" s="1640">
        <f>SUM(H89:H90)</f>
        <v>30.2</v>
      </c>
      <c r="I91" s="1640">
        <f>SUM(I89:I90)</f>
        <v>30.2</v>
      </c>
      <c r="J91" s="2978"/>
      <c r="K91" s="2978"/>
      <c r="L91" s="2978"/>
      <c r="M91" s="2978"/>
      <c r="N91" s="2978"/>
    </row>
    <row r="92" spans="1:14" s="142" customFormat="1" ht="42" customHeight="1">
      <c r="A92" s="2986" t="s">
        <v>30</v>
      </c>
      <c r="B92" s="2989" t="s">
        <v>17</v>
      </c>
      <c r="C92" s="2992" t="s">
        <v>23</v>
      </c>
      <c r="D92" s="1934" t="s">
        <v>937</v>
      </c>
      <c r="E92" s="3015" t="s">
        <v>931</v>
      </c>
      <c r="F92" s="3035" t="s">
        <v>15</v>
      </c>
      <c r="G92" s="2044">
        <v>299.6</v>
      </c>
      <c r="H92" s="2044">
        <v>299.6</v>
      </c>
      <c r="I92" s="3018">
        <v>0</v>
      </c>
      <c r="J92" s="3049" t="s">
        <v>949</v>
      </c>
      <c r="K92" s="2706" t="s">
        <v>59</v>
      </c>
      <c r="L92" s="3040" t="s">
        <v>1396</v>
      </c>
      <c r="M92" s="2949"/>
      <c r="N92" s="3068" t="s">
        <v>1484</v>
      </c>
    </row>
    <row r="93" spans="1:20" s="142" customFormat="1" ht="93" customHeight="1">
      <c r="A93" s="2987"/>
      <c r="B93" s="2990"/>
      <c r="C93" s="2993"/>
      <c r="D93" s="1935"/>
      <c r="E93" s="3016"/>
      <c r="F93" s="3036"/>
      <c r="G93" s="2045"/>
      <c r="H93" s="2045"/>
      <c r="I93" s="3019"/>
      <c r="J93" s="3050"/>
      <c r="K93" s="2569"/>
      <c r="L93" s="3042"/>
      <c r="M93" s="2951"/>
      <c r="N93" s="3070"/>
      <c r="T93" s="142">
        <v>1</v>
      </c>
    </row>
    <row r="94" spans="1:14" ht="21.75" customHeight="1">
      <c r="A94" s="2988"/>
      <c r="B94" s="2991"/>
      <c r="C94" s="2994"/>
      <c r="D94" s="2134"/>
      <c r="E94" s="3017"/>
      <c r="F94" s="1641" t="s">
        <v>16</v>
      </c>
      <c r="G94" s="1640">
        <f>SUM(G92)</f>
        <v>299.6</v>
      </c>
      <c r="H94" s="1640">
        <f>SUM(H92)</f>
        <v>299.6</v>
      </c>
      <c r="I94" s="1640">
        <f>SUM(I92)</f>
        <v>0</v>
      </c>
      <c r="J94" s="2978"/>
      <c r="K94" s="2978"/>
      <c r="L94" s="2978"/>
      <c r="M94" s="2978"/>
      <c r="N94" s="2978"/>
    </row>
    <row r="95" spans="1:20" s="142" customFormat="1" ht="40.5" customHeight="1">
      <c r="A95" s="2986" t="s">
        <v>30</v>
      </c>
      <c r="B95" s="2989" t="s">
        <v>17</v>
      </c>
      <c r="C95" s="2992" t="s">
        <v>72</v>
      </c>
      <c r="D95" s="1934" t="s">
        <v>938</v>
      </c>
      <c r="E95" s="876" t="s">
        <v>939</v>
      </c>
      <c r="F95" s="844" t="s">
        <v>15</v>
      </c>
      <c r="G95" s="31">
        <v>9</v>
      </c>
      <c r="H95" s="31">
        <v>9</v>
      </c>
      <c r="I95" s="863">
        <v>0</v>
      </c>
      <c r="J95" s="3037" t="s">
        <v>950</v>
      </c>
      <c r="K95" s="2706" t="s">
        <v>658</v>
      </c>
      <c r="L95" s="3040" t="s">
        <v>1396</v>
      </c>
      <c r="M95" s="2949"/>
      <c r="N95" s="3068" t="s">
        <v>1485</v>
      </c>
      <c r="T95" s="142">
        <v>2</v>
      </c>
    </row>
    <row r="96" spans="1:14" s="142" customFormat="1" ht="44.25" customHeight="1">
      <c r="A96" s="2987"/>
      <c r="B96" s="2990"/>
      <c r="C96" s="2993"/>
      <c r="D96" s="1935"/>
      <c r="E96" s="879" t="s">
        <v>940</v>
      </c>
      <c r="F96" s="3035" t="s">
        <v>29</v>
      </c>
      <c r="G96" s="2044">
        <v>21</v>
      </c>
      <c r="H96" s="2044">
        <v>21</v>
      </c>
      <c r="I96" s="2044">
        <v>0</v>
      </c>
      <c r="J96" s="3038"/>
      <c r="K96" s="2568"/>
      <c r="L96" s="3041"/>
      <c r="M96" s="2950"/>
      <c r="N96" s="3069"/>
    </row>
    <row r="97" spans="1:14" s="142" customFormat="1" ht="60.75" customHeight="1">
      <c r="A97" s="2987"/>
      <c r="B97" s="2990"/>
      <c r="C97" s="2993"/>
      <c r="D97" s="1935"/>
      <c r="E97" s="3015" t="s">
        <v>941</v>
      </c>
      <c r="F97" s="3036"/>
      <c r="G97" s="2045"/>
      <c r="H97" s="2045"/>
      <c r="I97" s="2045"/>
      <c r="J97" s="3039"/>
      <c r="K97" s="2569"/>
      <c r="L97" s="3042"/>
      <c r="M97" s="2951"/>
      <c r="N97" s="3070"/>
    </row>
    <row r="98" spans="1:14" ht="22.5" customHeight="1">
      <c r="A98" s="2988"/>
      <c r="B98" s="2991"/>
      <c r="C98" s="2994"/>
      <c r="D98" s="2134"/>
      <c r="E98" s="3017"/>
      <c r="F98" s="1639" t="s">
        <v>16</v>
      </c>
      <c r="G98" s="1640">
        <f>SUM(G95:G96)</f>
        <v>30</v>
      </c>
      <c r="H98" s="1640">
        <f>SUM(H95:H96)</f>
        <v>30</v>
      </c>
      <c r="I98" s="1640">
        <f>SUM(I95:I96)</f>
        <v>0</v>
      </c>
      <c r="J98" s="2978"/>
      <c r="K98" s="2978"/>
      <c r="L98" s="2978"/>
      <c r="M98" s="2978"/>
      <c r="N98" s="2978"/>
    </row>
    <row r="99" spans="1:14" s="37" customFormat="1" ht="23.25" customHeight="1">
      <c r="A99" s="36" t="s">
        <v>30</v>
      </c>
      <c r="B99" s="100" t="s">
        <v>17</v>
      </c>
      <c r="C99" s="1967" t="s">
        <v>25</v>
      </c>
      <c r="D99" s="1967"/>
      <c r="E99" s="1967"/>
      <c r="F99" s="1967"/>
      <c r="G99" s="847">
        <f>SUM(G91+G94+G98)</f>
        <v>363.8</v>
      </c>
      <c r="H99" s="847">
        <f>SUM(H91+H94+H98)</f>
        <v>359.8</v>
      </c>
      <c r="I99" s="847">
        <f>SUM(I91+I94+I98)</f>
        <v>30.2</v>
      </c>
      <c r="J99" s="3014"/>
      <c r="K99" s="3014"/>
      <c r="L99" s="3014"/>
      <c r="M99" s="3014"/>
      <c r="N99" s="3014"/>
    </row>
    <row r="100" spans="1:14" s="37" customFormat="1" ht="22.5" customHeight="1">
      <c r="A100" s="36" t="s">
        <v>30</v>
      </c>
      <c r="B100" s="3005" t="s">
        <v>31</v>
      </c>
      <c r="C100" s="3005"/>
      <c r="D100" s="3005"/>
      <c r="E100" s="3005"/>
      <c r="F100" s="3005"/>
      <c r="G100" s="859">
        <f>SUM(G87+G99)</f>
        <v>384.90000000000003</v>
      </c>
      <c r="H100" s="859">
        <f>SUM(H87+H99)</f>
        <v>374.8</v>
      </c>
      <c r="I100" s="859">
        <f>SUM(I87+I99)</f>
        <v>45.2</v>
      </c>
      <c r="J100" s="3006"/>
      <c r="K100" s="3006"/>
      <c r="L100" s="3006"/>
      <c r="M100" s="3006"/>
      <c r="N100" s="3006"/>
    </row>
    <row r="101" spans="1:14" s="38" customFormat="1" ht="22.5" customHeight="1">
      <c r="A101" s="3007" t="s">
        <v>39</v>
      </c>
      <c r="B101" s="3008"/>
      <c r="C101" s="3008"/>
      <c r="D101" s="3008"/>
      <c r="E101" s="3008"/>
      <c r="F101" s="3009"/>
      <c r="G101" s="864">
        <f>G81+G58+G100</f>
        <v>7249.700000000001</v>
      </c>
      <c r="H101" s="864">
        <f>H81+H58+H100</f>
        <v>7233.500000000001</v>
      </c>
      <c r="I101" s="864">
        <f>I81+I58+I100</f>
        <v>6161.599999999999</v>
      </c>
      <c r="J101" s="1939"/>
      <c r="K101" s="1940"/>
      <c r="L101" s="1940"/>
      <c r="M101" s="1940"/>
      <c r="N101" s="1941"/>
    </row>
    <row r="102" ht="24.75" customHeight="1"/>
    <row r="103" spans="2:14" ht="31.5">
      <c r="B103" s="39"/>
      <c r="C103" s="39"/>
      <c r="D103" s="39"/>
      <c r="E103" s="39">
        <v>7</v>
      </c>
      <c r="F103" s="99" t="s">
        <v>15</v>
      </c>
      <c r="G103" s="1798">
        <f>SUM(G15+G23+G29+G35+G37+G42+G52+G55+G61+G64+G84+G89+G92+G95)</f>
        <v>5687.000000000001</v>
      </c>
      <c r="H103" s="1798">
        <f>SUM(H15+H23+H29+H35+H37+H42+H52+H55+H61+H64+H84+H89+H92+H95)</f>
        <v>6011</v>
      </c>
      <c r="I103" s="49">
        <f>SUM(I15+I23+I29+I35+I37+I42+I52+I55+I61+I64+I84+I89+I92+I95)</f>
        <v>5006.0999999999985</v>
      </c>
      <c r="J103" s="62"/>
      <c r="K103" s="39"/>
      <c r="L103" s="1445"/>
      <c r="M103" s="195" t="s">
        <v>1699</v>
      </c>
      <c r="N103" s="176">
        <v>16</v>
      </c>
    </row>
    <row r="104" spans="6:14" ht="31.5">
      <c r="F104" s="1403" t="s">
        <v>318</v>
      </c>
      <c r="G104" s="1798">
        <f>SUM(G27+G45+G46+G65+G67+G72)</f>
        <v>729.1</v>
      </c>
      <c r="H104" s="1798">
        <f>SUM(H27+H45+H46+H65+H67+H72)</f>
        <v>729.1</v>
      </c>
      <c r="I104" s="1798">
        <f>SUM(I27+I45+I46+I65+I67+I72)</f>
        <v>723.1</v>
      </c>
      <c r="L104" s="1443"/>
      <c r="M104" s="199" t="s">
        <v>1696</v>
      </c>
      <c r="N104" s="176">
        <v>9</v>
      </c>
    </row>
    <row r="105" spans="6:14" ht="78.75">
      <c r="F105" s="99" t="s">
        <v>28</v>
      </c>
      <c r="G105" s="1798">
        <f>SUM(G53)</f>
        <v>371.1</v>
      </c>
      <c r="H105" s="1798">
        <f>SUM(H53)</f>
        <v>385.3</v>
      </c>
      <c r="I105" s="35">
        <f>SUM(I53)</f>
        <v>345.3</v>
      </c>
      <c r="L105" s="1434"/>
      <c r="M105" s="199" t="s">
        <v>1697</v>
      </c>
      <c r="N105" s="176">
        <v>3</v>
      </c>
    </row>
    <row r="106" spans="6:14" ht="63">
      <c r="F106" s="1403" t="s">
        <v>249</v>
      </c>
      <c r="G106" s="1798"/>
      <c r="H106" s="1798"/>
      <c r="I106" s="1798"/>
      <c r="L106" s="1444"/>
      <c r="M106" s="199" t="s">
        <v>1698</v>
      </c>
      <c r="N106" s="176">
        <v>4</v>
      </c>
    </row>
    <row r="107" spans="6:9" ht="15.75">
      <c r="F107" s="99" t="s">
        <v>29</v>
      </c>
      <c r="G107" s="1798">
        <f>SUM(G77+G90+G96)</f>
        <v>147.5</v>
      </c>
      <c r="H107" s="1798">
        <f>SUM(H77+H90+H96)</f>
        <v>21</v>
      </c>
      <c r="I107" s="1798">
        <f>SUM(I77+I90+I96)</f>
        <v>0</v>
      </c>
    </row>
    <row r="108" spans="6:9" ht="15.75">
      <c r="F108" s="99" t="s">
        <v>36</v>
      </c>
      <c r="G108" s="1798"/>
      <c r="H108" s="1798"/>
      <c r="I108" s="35"/>
    </row>
    <row r="109" spans="6:9" ht="15.75">
      <c r="F109" s="99" t="s">
        <v>58</v>
      </c>
      <c r="G109" s="1798">
        <f>SUM(G85+G68)</f>
        <v>315</v>
      </c>
      <c r="H109" s="1798">
        <f>SUM(H85+H68)</f>
        <v>15</v>
      </c>
      <c r="I109" s="35">
        <f>SUM(I85+I68)</f>
        <v>15</v>
      </c>
    </row>
    <row r="110" spans="6:9" ht="15.75">
      <c r="F110" s="99" t="s">
        <v>493</v>
      </c>
      <c r="G110" s="1798">
        <f>SUM(G21+G62)</f>
        <v>0</v>
      </c>
      <c r="H110" s="1798">
        <f>SUM(H21+H62)</f>
        <v>72.1</v>
      </c>
      <c r="I110" s="1798">
        <f>SUM(I21+I62)</f>
        <v>72.1</v>
      </c>
    </row>
    <row r="111" spans="6:9" ht="15.75">
      <c r="F111" s="1252" t="s">
        <v>209</v>
      </c>
      <c r="G111" s="1255">
        <f>SUM(G103:G110)</f>
        <v>7249.700000000002</v>
      </c>
      <c r="H111" s="1255">
        <f>SUM(H103:H110)</f>
        <v>7233.500000000001</v>
      </c>
      <c r="I111" s="1255">
        <f>SUM(I103:I110)</f>
        <v>6161.599999999999</v>
      </c>
    </row>
  </sheetData>
  <sheetProtection/>
  <mergeCells count="239">
    <mergeCell ref="N1:O1"/>
    <mergeCell ref="N2:O2"/>
    <mergeCell ref="N3:O3"/>
    <mergeCell ref="N4:O4"/>
    <mergeCell ref="N5:O5"/>
    <mergeCell ref="N92:N93"/>
    <mergeCell ref="N72:N73"/>
    <mergeCell ref="J86:N86"/>
    <mergeCell ref="C34:N34"/>
    <mergeCell ref="B58:F58"/>
    <mergeCell ref="N95:N97"/>
    <mergeCell ref="N23:N27"/>
    <mergeCell ref="N29:N31"/>
    <mergeCell ref="J61:J62"/>
    <mergeCell ref="K61:K62"/>
    <mergeCell ref="L61:L62"/>
    <mergeCell ref="M61:M62"/>
    <mergeCell ref="N61:N62"/>
    <mergeCell ref="J63:N63"/>
    <mergeCell ref="J66:N66"/>
    <mergeCell ref="M45:M46"/>
    <mergeCell ref="N45:N46"/>
    <mergeCell ref="J57:N57"/>
    <mergeCell ref="J56:N56"/>
    <mergeCell ref="A55:A56"/>
    <mergeCell ref="B55:B56"/>
    <mergeCell ref="C55:C56"/>
    <mergeCell ref="D55:D56"/>
    <mergeCell ref="E55:E56"/>
    <mergeCell ref="C57:F57"/>
    <mergeCell ref="G29:G31"/>
    <mergeCell ref="H29:H31"/>
    <mergeCell ref="I29:I31"/>
    <mergeCell ref="J32:N32"/>
    <mergeCell ref="J53:L53"/>
    <mergeCell ref="M64:M65"/>
    <mergeCell ref="N64:N65"/>
    <mergeCell ref="J45:J46"/>
    <mergeCell ref="K45:K46"/>
    <mergeCell ref="L45:L46"/>
    <mergeCell ref="G72:G73"/>
    <mergeCell ref="H72:H73"/>
    <mergeCell ref="I72:I73"/>
    <mergeCell ref="M72:M73"/>
    <mergeCell ref="J74:N74"/>
    <mergeCell ref="J64:J65"/>
    <mergeCell ref="K64:K65"/>
    <mergeCell ref="L64:L65"/>
    <mergeCell ref="L84:L85"/>
    <mergeCell ref="M84:M85"/>
    <mergeCell ref="N84:N85"/>
    <mergeCell ref="J77:J78"/>
    <mergeCell ref="K77:K78"/>
    <mergeCell ref="L77:L78"/>
    <mergeCell ref="J79:N79"/>
    <mergeCell ref="B100:F100"/>
    <mergeCell ref="J100:N100"/>
    <mergeCell ref="J67:J68"/>
    <mergeCell ref="K67:K68"/>
    <mergeCell ref="L67:L68"/>
    <mergeCell ref="M67:M68"/>
    <mergeCell ref="N67:N68"/>
    <mergeCell ref="J92:J93"/>
    <mergeCell ref="K92:K93"/>
    <mergeCell ref="L92:L93"/>
    <mergeCell ref="M92:M93"/>
    <mergeCell ref="F96:F97"/>
    <mergeCell ref="G96:G97"/>
    <mergeCell ref="H96:H97"/>
    <mergeCell ref="I96:I97"/>
    <mergeCell ref="J95:J97"/>
    <mergeCell ref="K95:K97"/>
    <mergeCell ref="L95:L97"/>
    <mergeCell ref="H92:H93"/>
    <mergeCell ref="F92:F93"/>
    <mergeCell ref="A92:A94"/>
    <mergeCell ref="B92:B94"/>
    <mergeCell ref="D92:D94"/>
    <mergeCell ref="J94:N94"/>
    <mergeCell ref="M77:M78"/>
    <mergeCell ref="N77:N78"/>
    <mergeCell ref="C80:F80"/>
    <mergeCell ref="J80:N80"/>
    <mergeCell ref="E84:E86"/>
    <mergeCell ref="D84:D86"/>
    <mergeCell ref="J75:N75"/>
    <mergeCell ref="C76:N76"/>
    <mergeCell ref="C87:F87"/>
    <mergeCell ref="J87:N87"/>
    <mergeCell ref="B82:N82"/>
    <mergeCell ref="H77:H78"/>
    <mergeCell ref="I77:I78"/>
    <mergeCell ref="G77:G78"/>
    <mergeCell ref="J84:J85"/>
    <mergeCell ref="K84:K85"/>
    <mergeCell ref="J58:N58"/>
    <mergeCell ref="B59:L59"/>
    <mergeCell ref="J54:N54"/>
    <mergeCell ref="N52:N53"/>
    <mergeCell ref="J39:N39"/>
    <mergeCell ref="B89:B91"/>
    <mergeCell ref="J69:N69"/>
    <mergeCell ref="C83:N83"/>
    <mergeCell ref="D72:D74"/>
    <mergeCell ref="B64:B66"/>
    <mergeCell ref="C99:F99"/>
    <mergeCell ref="J99:N99"/>
    <mergeCell ref="J91:N91"/>
    <mergeCell ref="E89:E91"/>
    <mergeCell ref="D89:D91"/>
    <mergeCell ref="C92:C94"/>
    <mergeCell ref="E92:E94"/>
    <mergeCell ref="E97:E98"/>
    <mergeCell ref="I92:I93"/>
    <mergeCell ref="G92:G93"/>
    <mergeCell ref="A101:F101"/>
    <mergeCell ref="J101:N101"/>
    <mergeCell ref="C88:N88"/>
    <mergeCell ref="C89:C91"/>
    <mergeCell ref="J89:J90"/>
    <mergeCell ref="K89:K90"/>
    <mergeCell ref="A89:A91"/>
    <mergeCell ref="L89:L90"/>
    <mergeCell ref="M89:M90"/>
    <mergeCell ref="N89:N90"/>
    <mergeCell ref="O69:O70"/>
    <mergeCell ref="C70:F70"/>
    <mergeCell ref="J70:N70"/>
    <mergeCell ref="B81:F81"/>
    <mergeCell ref="J81:N81"/>
    <mergeCell ref="C71:N71"/>
    <mergeCell ref="B77:B79"/>
    <mergeCell ref="C77:C79"/>
    <mergeCell ref="D77:D79"/>
    <mergeCell ref="B72:B74"/>
    <mergeCell ref="A84:A86"/>
    <mergeCell ref="B84:B86"/>
    <mergeCell ref="C84:C86"/>
    <mergeCell ref="A77:A79"/>
    <mergeCell ref="A72:A74"/>
    <mergeCell ref="C72:C74"/>
    <mergeCell ref="C75:F75"/>
    <mergeCell ref="E73:E74"/>
    <mergeCell ref="F72:F73"/>
    <mergeCell ref="C64:C66"/>
    <mergeCell ref="D64:D66"/>
    <mergeCell ref="E78:E79"/>
    <mergeCell ref="F77:F78"/>
    <mergeCell ref="A67:A69"/>
    <mergeCell ref="B67:B69"/>
    <mergeCell ref="C67:C69"/>
    <mergeCell ref="D67:D69"/>
    <mergeCell ref="E67:E69"/>
    <mergeCell ref="E64:E66"/>
    <mergeCell ref="C60:N60"/>
    <mergeCell ref="A61:A63"/>
    <mergeCell ref="B61:B63"/>
    <mergeCell ref="C61:C63"/>
    <mergeCell ref="D61:D63"/>
    <mergeCell ref="E61:E63"/>
    <mergeCell ref="A64:A66"/>
    <mergeCell ref="J40:N40"/>
    <mergeCell ref="C41:N41"/>
    <mergeCell ref="A95:A98"/>
    <mergeCell ref="B95:B98"/>
    <mergeCell ref="C95:C98"/>
    <mergeCell ref="D95:D98"/>
    <mergeCell ref="J98:N98"/>
    <mergeCell ref="A42:A54"/>
    <mergeCell ref="B42:B54"/>
    <mergeCell ref="C42:C54"/>
    <mergeCell ref="D42:D54"/>
    <mergeCell ref="E42:E54"/>
    <mergeCell ref="G37:G38"/>
    <mergeCell ref="H37:H38"/>
    <mergeCell ref="I37:I38"/>
    <mergeCell ref="C40:F40"/>
    <mergeCell ref="A37:A39"/>
    <mergeCell ref="B37:B39"/>
    <mergeCell ref="C37:C39"/>
    <mergeCell ref="D37:D39"/>
    <mergeCell ref="E37:E39"/>
    <mergeCell ref="F37:F38"/>
    <mergeCell ref="A35:A36"/>
    <mergeCell ref="B35:B36"/>
    <mergeCell ref="C35:C36"/>
    <mergeCell ref="D35:D36"/>
    <mergeCell ref="E35:E36"/>
    <mergeCell ref="J36:N36"/>
    <mergeCell ref="C33:F33"/>
    <mergeCell ref="J33:N33"/>
    <mergeCell ref="J28:N28"/>
    <mergeCell ref="G23:G26"/>
    <mergeCell ref="H23:H26"/>
    <mergeCell ref="I23:I26"/>
    <mergeCell ref="C29:C32"/>
    <mergeCell ref="D29:D32"/>
    <mergeCell ref="E29:E32"/>
    <mergeCell ref="F29:F31"/>
    <mergeCell ref="J22:N22"/>
    <mergeCell ref="A15:A22"/>
    <mergeCell ref="K11:K12"/>
    <mergeCell ref="L11:L12"/>
    <mergeCell ref="B13:N13"/>
    <mergeCell ref="C14:N14"/>
    <mergeCell ref="B15:B22"/>
    <mergeCell ref="C15:C22"/>
    <mergeCell ref="F15:F20"/>
    <mergeCell ref="G15:G20"/>
    <mergeCell ref="H15:H20"/>
    <mergeCell ref="I15:I20"/>
    <mergeCell ref="A29:A32"/>
    <mergeCell ref="B29:B32"/>
    <mergeCell ref="A23:A28"/>
    <mergeCell ref="B23:B28"/>
    <mergeCell ref="C23:C28"/>
    <mergeCell ref="D23:D28"/>
    <mergeCell ref="E23:E28"/>
    <mergeCell ref="F23:F26"/>
    <mergeCell ref="N10:N12"/>
    <mergeCell ref="G11:G12"/>
    <mergeCell ref="H11:H12"/>
    <mergeCell ref="I11:I12"/>
    <mergeCell ref="J11:J12"/>
    <mergeCell ref="D7:N7"/>
    <mergeCell ref="D8:N8"/>
    <mergeCell ref="G10:I10"/>
    <mergeCell ref="J10:L10"/>
    <mergeCell ref="M10:M12"/>
    <mergeCell ref="M29:M31"/>
    <mergeCell ref="M95:M97"/>
    <mergeCell ref="A10:A12"/>
    <mergeCell ref="B10:B12"/>
    <mergeCell ref="C10:C12"/>
    <mergeCell ref="D10:D12"/>
    <mergeCell ref="E10:E12"/>
    <mergeCell ref="F10:F12"/>
    <mergeCell ref="D15:D22"/>
    <mergeCell ref="E15:E22"/>
  </mergeCells>
  <printOptions/>
  <pageMargins left="0.11811023622047245" right="0.11811023622047245" top="0.3937007874015748" bottom="0.35433070866141736" header="0.31496062992125984" footer="0.31496062992125984"/>
  <pageSetup fitToHeight="0" horizontalDpi="600" verticalDpi="600" orientation="landscape" paperSize="9" scale="80" r:id="rId4"/>
  <drawing r:id="rId3"/>
  <legacyDrawing r:id="rId2"/>
</worksheet>
</file>

<file path=xl/worksheets/sheet9.xml><?xml version="1.0" encoding="utf-8"?>
<worksheet xmlns="http://schemas.openxmlformats.org/spreadsheetml/2006/main" xmlns:r="http://schemas.openxmlformats.org/officeDocument/2006/relationships">
  <sheetPr>
    <tabColor theme="9" tint="0.5999900102615356"/>
  </sheetPr>
  <dimension ref="A1:R194"/>
  <sheetViews>
    <sheetView zoomScalePageLayoutView="0" workbookViewId="0" topLeftCell="A70">
      <selection activeCell="T11" sqref="T11"/>
    </sheetView>
  </sheetViews>
  <sheetFormatPr defaultColWidth="9.140625" defaultRowHeight="12.75"/>
  <cols>
    <col min="1" max="1" width="3.57421875" style="0" customWidth="1"/>
    <col min="2" max="2" width="3.8515625" style="0" customWidth="1"/>
    <col min="3" max="3" width="4.57421875" style="0" customWidth="1"/>
    <col min="4" max="4" width="4.140625" style="0" customWidth="1"/>
    <col min="5" max="5" width="21.57421875" style="0" customWidth="1"/>
    <col min="6" max="6" width="22.7109375" style="0" customWidth="1"/>
    <col min="7" max="7" width="7.57421875" style="0" customWidth="1"/>
    <col min="8" max="8" width="8.8515625" style="0" customWidth="1"/>
    <col min="9" max="9" width="9.140625" style="0" customWidth="1"/>
    <col min="10" max="10" width="8.8515625" style="0" customWidth="1"/>
    <col min="11" max="11" width="16.00390625" style="0" customWidth="1"/>
    <col min="14" max="14" width="18.421875" style="0" customWidth="1"/>
    <col min="15" max="15" width="34.421875" style="0" customWidth="1"/>
  </cols>
  <sheetData>
    <row r="1" spans="15:16" ht="17.25" customHeight="1">
      <c r="O1" s="630" t="s">
        <v>1726</v>
      </c>
      <c r="P1" s="630"/>
    </row>
    <row r="2" spans="15:16" ht="11.25" customHeight="1">
      <c r="O2" s="630" t="s">
        <v>1727</v>
      </c>
      <c r="P2" s="630"/>
    </row>
    <row r="3" spans="15:16" ht="11.25" customHeight="1">
      <c r="O3" s="1803" t="s">
        <v>1731</v>
      </c>
      <c r="P3" s="1803"/>
    </row>
    <row r="4" spans="15:16" ht="11.25" customHeight="1">
      <c r="O4" s="1803" t="s">
        <v>1729</v>
      </c>
      <c r="P4" s="1803"/>
    </row>
    <row r="5" spans="15:16" ht="15" customHeight="1">
      <c r="O5" s="1803" t="s">
        <v>1730</v>
      </c>
      <c r="P5" s="1803"/>
    </row>
    <row r="6" ht="12.75" customHeight="1">
      <c r="O6" s="628"/>
    </row>
    <row r="7" spans="1:15" s="50" customFormat="1" ht="27.75" customHeight="1">
      <c r="A7" s="3230" t="s">
        <v>604</v>
      </c>
      <c r="B7" s="3230"/>
      <c r="C7" s="3230"/>
      <c r="D7" s="3230"/>
      <c r="E7" s="3230"/>
      <c r="F7" s="3230"/>
      <c r="G7" s="3230"/>
      <c r="H7" s="3230"/>
      <c r="I7" s="3230"/>
      <c r="J7" s="3230"/>
      <c r="K7" s="3230"/>
      <c r="L7" s="3230"/>
      <c r="M7" s="3230"/>
      <c r="N7" s="3230"/>
      <c r="O7" s="3230"/>
    </row>
    <row r="8" spans="1:15" s="50" customFormat="1" ht="12.75" customHeight="1">
      <c r="A8" s="3230"/>
      <c r="B8" s="3230"/>
      <c r="C8" s="3230"/>
      <c r="D8" s="3230"/>
      <c r="E8" s="3230"/>
      <c r="F8" s="3230"/>
      <c r="G8" s="3230"/>
      <c r="H8" s="3230"/>
      <c r="I8" s="3230"/>
      <c r="J8" s="3230"/>
      <c r="K8" s="3230"/>
      <c r="L8" s="3230"/>
      <c r="M8" s="3230"/>
      <c r="N8" s="3230"/>
      <c r="O8" s="3230"/>
    </row>
    <row r="9" spans="1:15" s="50" customFormat="1" ht="23.25" customHeight="1">
      <c r="A9" s="3227" t="s">
        <v>0</v>
      </c>
      <c r="B9" s="3227" t="s">
        <v>1</v>
      </c>
      <c r="C9" s="3227" t="s">
        <v>2</v>
      </c>
      <c r="D9" s="3231" t="s">
        <v>61</v>
      </c>
      <c r="E9" s="3228" t="s">
        <v>3</v>
      </c>
      <c r="F9" s="3239" t="s">
        <v>4</v>
      </c>
      <c r="G9" s="3227" t="s">
        <v>5</v>
      </c>
      <c r="H9" s="3234" t="s">
        <v>311</v>
      </c>
      <c r="I9" s="3234"/>
      <c r="J9" s="3234"/>
      <c r="K9" s="3240" t="s">
        <v>6</v>
      </c>
      <c r="L9" s="3240"/>
      <c r="M9" s="3240"/>
      <c r="N9" s="3443" t="s">
        <v>340</v>
      </c>
      <c r="O9" s="3228" t="s">
        <v>7</v>
      </c>
    </row>
    <row r="10" spans="1:15" s="50" customFormat="1" ht="12.75" customHeight="1">
      <c r="A10" s="3227"/>
      <c r="B10" s="3227"/>
      <c r="C10" s="3227"/>
      <c r="D10" s="3232"/>
      <c r="E10" s="3228"/>
      <c r="F10" s="3239"/>
      <c r="G10" s="3228"/>
      <c r="H10" s="3218" t="s">
        <v>1720</v>
      </c>
      <c r="I10" s="3218" t="s">
        <v>1721</v>
      </c>
      <c r="J10" s="3218" t="s">
        <v>591</v>
      </c>
      <c r="K10" s="3236" t="s">
        <v>8</v>
      </c>
      <c r="L10" s="3237" t="s">
        <v>9</v>
      </c>
      <c r="M10" s="3237" t="s">
        <v>10</v>
      </c>
      <c r="N10" s="3444"/>
      <c r="O10" s="3228"/>
    </row>
    <row r="11" spans="1:15" s="50" customFormat="1" ht="120.75" customHeight="1">
      <c r="A11" s="3227"/>
      <c r="B11" s="3227"/>
      <c r="C11" s="3227"/>
      <c r="D11" s="3233"/>
      <c r="E11" s="3228"/>
      <c r="F11" s="3239"/>
      <c r="G11" s="3228"/>
      <c r="H11" s="3218"/>
      <c r="I11" s="3218"/>
      <c r="J11" s="3218"/>
      <c r="K11" s="3236"/>
      <c r="L11" s="3237"/>
      <c r="M11" s="3237"/>
      <c r="N11" s="3445"/>
      <c r="O11" s="3228"/>
    </row>
    <row r="12" spans="1:15" s="50" customFormat="1" ht="24.75" customHeight="1">
      <c r="A12" s="3235" t="s">
        <v>62</v>
      </c>
      <c r="B12" s="3235"/>
      <c r="C12" s="3235"/>
      <c r="D12" s="3235"/>
      <c r="E12" s="3235"/>
      <c r="F12" s="3235"/>
      <c r="G12" s="3235"/>
      <c r="H12" s="3235"/>
      <c r="I12" s="3235"/>
      <c r="J12" s="3235"/>
      <c r="K12" s="3235"/>
      <c r="L12" s="3235"/>
      <c r="M12" s="3235"/>
      <c r="N12" s="3235"/>
      <c r="O12" s="3235"/>
    </row>
    <row r="13" spans="1:15" s="50" customFormat="1" ht="22.5" customHeight="1">
      <c r="A13" s="3222" t="s">
        <v>63</v>
      </c>
      <c r="B13" s="3222"/>
      <c r="C13" s="3222"/>
      <c r="D13" s="3222"/>
      <c r="E13" s="3222"/>
      <c r="F13" s="3222"/>
      <c r="G13" s="3222"/>
      <c r="H13" s="3222"/>
      <c r="I13" s="3222"/>
      <c r="J13" s="3222"/>
      <c r="K13" s="3222"/>
      <c r="L13" s="3222"/>
      <c r="M13" s="3222"/>
      <c r="N13" s="3222"/>
      <c r="O13" s="3222"/>
    </row>
    <row r="14" spans="1:15" s="50" customFormat="1" ht="18.75" customHeight="1">
      <c r="A14" s="618" t="s">
        <v>11</v>
      </c>
      <c r="B14" s="3223" t="s">
        <v>64</v>
      </c>
      <c r="C14" s="3223"/>
      <c r="D14" s="3223"/>
      <c r="E14" s="3223"/>
      <c r="F14" s="3223"/>
      <c r="G14" s="3223"/>
      <c r="H14" s="3223"/>
      <c r="I14" s="3223"/>
      <c r="J14" s="3223"/>
      <c r="K14" s="3223"/>
      <c r="L14" s="3223"/>
      <c r="M14" s="3223"/>
      <c r="N14" s="3223"/>
      <c r="O14" s="3223"/>
    </row>
    <row r="15" spans="1:15" s="50" customFormat="1" ht="15.75">
      <c r="A15" s="619" t="s">
        <v>11</v>
      </c>
      <c r="B15" s="620" t="s">
        <v>11</v>
      </c>
      <c r="C15" s="3219" t="s">
        <v>65</v>
      </c>
      <c r="D15" s="3219"/>
      <c r="E15" s="3219"/>
      <c r="F15" s="3219"/>
      <c r="G15" s="3219"/>
      <c r="H15" s="3219"/>
      <c r="I15" s="3219"/>
      <c r="J15" s="3219"/>
      <c r="K15" s="3219"/>
      <c r="L15" s="3219"/>
      <c r="M15" s="3219"/>
      <c r="N15" s="3219"/>
      <c r="O15" s="3219"/>
    </row>
    <row r="16" spans="1:15" s="50" customFormat="1" ht="20.25" customHeight="1">
      <c r="A16" s="3238" t="s">
        <v>11</v>
      </c>
      <c r="B16" s="3128" t="s">
        <v>11</v>
      </c>
      <c r="C16" s="3241" t="s">
        <v>11</v>
      </c>
      <c r="D16" s="3175"/>
      <c r="E16" s="3210" t="s">
        <v>963</v>
      </c>
      <c r="F16" s="3178" t="s">
        <v>966</v>
      </c>
      <c r="G16" s="3250" t="s">
        <v>15</v>
      </c>
      <c r="H16" s="3198">
        <v>10</v>
      </c>
      <c r="I16" s="3198">
        <v>22</v>
      </c>
      <c r="J16" s="3216">
        <v>22</v>
      </c>
      <c r="K16" s="1693" t="s">
        <v>646</v>
      </c>
      <c r="L16" s="907">
        <v>8</v>
      </c>
      <c r="M16" s="1510">
        <v>8</v>
      </c>
      <c r="N16" s="1320"/>
      <c r="O16" s="3213"/>
    </row>
    <row r="17" spans="1:15" s="50" customFormat="1" ht="36" customHeight="1">
      <c r="A17" s="3238"/>
      <c r="B17" s="3128"/>
      <c r="C17" s="3241"/>
      <c r="D17" s="3176"/>
      <c r="E17" s="3211"/>
      <c r="F17" s="3178"/>
      <c r="G17" s="3251"/>
      <c r="H17" s="3229"/>
      <c r="I17" s="3229"/>
      <c r="J17" s="3217"/>
      <c r="K17" s="1678" t="s">
        <v>964</v>
      </c>
      <c r="L17" s="909" t="s">
        <v>965</v>
      </c>
      <c r="M17" s="1511" t="s">
        <v>965</v>
      </c>
      <c r="N17" s="1321"/>
      <c r="O17" s="3214"/>
    </row>
    <row r="18" spans="1:15" s="50" customFormat="1" ht="47.25" customHeight="1">
      <c r="A18" s="3238"/>
      <c r="B18" s="3128"/>
      <c r="C18" s="3241"/>
      <c r="D18" s="3176"/>
      <c r="E18" s="3211"/>
      <c r="F18" s="3178"/>
      <c r="G18" s="1720" t="s">
        <v>232</v>
      </c>
      <c r="H18" s="1206"/>
      <c r="I18" s="198">
        <v>20</v>
      </c>
      <c r="J18" s="198">
        <v>20</v>
      </c>
      <c r="K18" s="1694" t="s">
        <v>1486</v>
      </c>
      <c r="L18" s="909" t="s">
        <v>59</v>
      </c>
      <c r="M18" s="1511" t="s">
        <v>59</v>
      </c>
      <c r="N18" s="1321"/>
      <c r="O18" s="3215"/>
    </row>
    <row r="19" spans="1:15" s="50" customFormat="1" ht="30" customHeight="1">
      <c r="A19" s="3238"/>
      <c r="B19" s="3128"/>
      <c r="C19" s="3241"/>
      <c r="D19" s="3177"/>
      <c r="E19" s="3212"/>
      <c r="F19" s="3178"/>
      <c r="G19" s="910" t="s">
        <v>16</v>
      </c>
      <c r="H19" s="911">
        <f>H16+H18</f>
        <v>10</v>
      </c>
      <c r="I19" s="911">
        <f>I16+I18</f>
        <v>42</v>
      </c>
      <c r="J19" s="911">
        <f>J16+J18</f>
        <v>42</v>
      </c>
      <c r="K19" s="3151"/>
      <c r="L19" s="3152"/>
      <c r="M19" s="3152"/>
      <c r="N19" s="3152"/>
      <c r="O19" s="3153"/>
    </row>
    <row r="20" spans="1:15" s="50" customFormat="1" ht="25.5" customHeight="1">
      <c r="A20" s="912" t="s">
        <v>11</v>
      </c>
      <c r="B20" s="913" t="s">
        <v>11</v>
      </c>
      <c r="C20" s="3136" t="s">
        <v>25</v>
      </c>
      <c r="D20" s="3137"/>
      <c r="E20" s="3137"/>
      <c r="F20" s="3137"/>
      <c r="G20" s="3137"/>
      <c r="H20" s="914">
        <f>SUM(H19)</f>
        <v>10</v>
      </c>
      <c r="I20" s="914">
        <f>SUM(I19)</f>
        <v>42</v>
      </c>
      <c r="J20" s="914">
        <f>SUM(J19)</f>
        <v>42</v>
      </c>
      <c r="K20" s="3164"/>
      <c r="L20" s="3165"/>
      <c r="M20" s="3165"/>
      <c r="N20" s="3165"/>
      <c r="O20" s="3166"/>
    </row>
    <row r="21" spans="1:15" s="200" customFormat="1" ht="24.75" customHeight="1">
      <c r="A21" s="915" t="s">
        <v>11</v>
      </c>
      <c r="B21" s="916" t="s">
        <v>17</v>
      </c>
      <c r="C21" s="3224" t="s">
        <v>66</v>
      </c>
      <c r="D21" s="3225"/>
      <c r="E21" s="3225"/>
      <c r="F21" s="3225"/>
      <c r="G21" s="3225"/>
      <c r="H21" s="3225"/>
      <c r="I21" s="3225"/>
      <c r="J21" s="3225"/>
      <c r="K21" s="3225"/>
      <c r="L21" s="3225"/>
      <c r="M21" s="3225"/>
      <c r="N21" s="3225"/>
      <c r="O21" s="3226"/>
    </row>
    <row r="22" spans="1:15" s="50" customFormat="1" ht="85.5" customHeight="1">
      <c r="A22" s="3209" t="s">
        <v>11</v>
      </c>
      <c r="B22" s="3248" t="s">
        <v>17</v>
      </c>
      <c r="C22" s="3172" t="s">
        <v>17</v>
      </c>
      <c r="D22" s="3175"/>
      <c r="E22" s="3210" t="s">
        <v>967</v>
      </c>
      <c r="F22" s="3220" t="s">
        <v>1222</v>
      </c>
      <c r="G22" s="906" t="s">
        <v>15</v>
      </c>
      <c r="H22" s="1740">
        <v>29</v>
      </c>
      <c r="I22" s="198">
        <v>29</v>
      </c>
      <c r="J22" s="45">
        <v>29</v>
      </c>
      <c r="K22" s="1678" t="s">
        <v>415</v>
      </c>
      <c r="L22" s="918">
        <v>19</v>
      </c>
      <c r="M22" s="1512">
        <v>21</v>
      </c>
      <c r="N22" s="1322"/>
      <c r="O22" s="919"/>
    </row>
    <row r="23" spans="1:15" s="50" customFormat="1" ht="36" customHeight="1">
      <c r="A23" s="3104"/>
      <c r="B23" s="3108"/>
      <c r="C23" s="3174"/>
      <c r="D23" s="3177"/>
      <c r="E23" s="3212"/>
      <c r="F23" s="3221"/>
      <c r="G23" s="920" t="s">
        <v>16</v>
      </c>
      <c r="H23" s="911">
        <f>H22</f>
        <v>29</v>
      </c>
      <c r="I23" s="911">
        <f>I22</f>
        <v>29</v>
      </c>
      <c r="J23" s="911">
        <f>J22</f>
        <v>29</v>
      </c>
      <c r="K23" s="3151"/>
      <c r="L23" s="3152"/>
      <c r="M23" s="3152"/>
      <c r="N23" s="3152"/>
      <c r="O23" s="3153"/>
    </row>
    <row r="24" spans="1:15" s="50" customFormat="1" ht="50.25" customHeight="1">
      <c r="A24" s="3209" t="s">
        <v>11</v>
      </c>
      <c r="B24" s="3248" t="s">
        <v>17</v>
      </c>
      <c r="C24" s="3172" t="s">
        <v>30</v>
      </c>
      <c r="D24" s="3175"/>
      <c r="E24" s="3210" t="s">
        <v>968</v>
      </c>
      <c r="F24" s="3220" t="s">
        <v>1223</v>
      </c>
      <c r="G24" s="906" t="s">
        <v>15</v>
      </c>
      <c r="H24" s="1740">
        <v>30</v>
      </c>
      <c r="I24" s="198">
        <v>30</v>
      </c>
      <c r="J24" s="45">
        <v>30</v>
      </c>
      <c r="K24" s="1678" t="s">
        <v>1515</v>
      </c>
      <c r="L24" s="921" t="s">
        <v>1516</v>
      </c>
      <c r="M24" s="1513" t="s">
        <v>1516</v>
      </c>
      <c r="N24" s="1323"/>
      <c r="O24" s="919"/>
    </row>
    <row r="25" spans="1:15" s="50" customFormat="1" ht="36" customHeight="1">
      <c r="A25" s="3104"/>
      <c r="B25" s="3108"/>
      <c r="C25" s="3174"/>
      <c r="D25" s="3177"/>
      <c r="E25" s="3212"/>
      <c r="F25" s="3221"/>
      <c r="G25" s="920" t="s">
        <v>16</v>
      </c>
      <c r="H25" s="911">
        <f>H24</f>
        <v>30</v>
      </c>
      <c r="I25" s="911">
        <f>I24</f>
        <v>30</v>
      </c>
      <c r="J25" s="911">
        <f>J24</f>
        <v>30</v>
      </c>
      <c r="K25" s="3151"/>
      <c r="L25" s="3152"/>
      <c r="M25" s="3152"/>
      <c r="N25" s="3152"/>
      <c r="O25" s="3153"/>
    </row>
    <row r="26" spans="1:15" s="50" customFormat="1" ht="132" customHeight="1">
      <c r="A26" s="3102" t="s">
        <v>11</v>
      </c>
      <c r="B26" s="3107" t="s">
        <v>17</v>
      </c>
      <c r="C26" s="3172" t="s">
        <v>19</v>
      </c>
      <c r="D26" s="3175"/>
      <c r="E26" s="3246" t="s">
        <v>1487</v>
      </c>
      <c r="F26" s="3220" t="s">
        <v>1223</v>
      </c>
      <c r="G26" s="906" t="s">
        <v>15</v>
      </c>
      <c r="H26" s="1740">
        <v>300</v>
      </c>
      <c r="I26" s="198">
        <v>263.5</v>
      </c>
      <c r="J26" s="45">
        <v>251.2</v>
      </c>
      <c r="K26" s="1662" t="s">
        <v>1517</v>
      </c>
      <c r="L26" s="922">
        <v>3</v>
      </c>
      <c r="M26" s="1570">
        <v>3</v>
      </c>
      <c r="N26" s="1324"/>
      <c r="O26" s="1692" t="s">
        <v>1510</v>
      </c>
    </row>
    <row r="27" spans="1:15" s="50" customFormat="1" ht="36" customHeight="1">
      <c r="A27" s="3104"/>
      <c r="B27" s="3108"/>
      <c r="C27" s="3174"/>
      <c r="D27" s="3177"/>
      <c r="E27" s="3247"/>
      <c r="F27" s="3221"/>
      <c r="G27" s="920" t="s">
        <v>16</v>
      </c>
      <c r="H27" s="911">
        <f>SUM(H26:H26)</f>
        <v>300</v>
      </c>
      <c r="I27" s="911">
        <f>SUM(I26:I26)</f>
        <v>263.5</v>
      </c>
      <c r="J27" s="911">
        <f>SUM(J26:J26)</f>
        <v>251.2</v>
      </c>
      <c r="K27" s="3151"/>
      <c r="L27" s="3152"/>
      <c r="M27" s="3152"/>
      <c r="N27" s="3152"/>
      <c r="O27" s="3153"/>
    </row>
    <row r="28" spans="1:15" s="50" customFormat="1" ht="25.5" customHeight="1">
      <c r="A28" s="912" t="s">
        <v>11</v>
      </c>
      <c r="B28" s="913" t="s">
        <v>11</v>
      </c>
      <c r="C28" s="3136" t="s">
        <v>25</v>
      </c>
      <c r="D28" s="3137"/>
      <c r="E28" s="3137"/>
      <c r="F28" s="3137"/>
      <c r="G28" s="3137"/>
      <c r="H28" s="914">
        <f>SUM(H23+H25+H27)</f>
        <v>359</v>
      </c>
      <c r="I28" s="914">
        <f>SUM(I23+I25+I27)</f>
        <v>322.5</v>
      </c>
      <c r="J28" s="914">
        <f>SUM(J23+J25+J27)</f>
        <v>310.2</v>
      </c>
      <c r="K28" s="3164"/>
      <c r="L28" s="3165"/>
      <c r="M28" s="3165"/>
      <c r="N28" s="3165"/>
      <c r="O28" s="3166"/>
    </row>
    <row r="29" spans="1:15" s="50" customFormat="1" ht="27" customHeight="1">
      <c r="A29" s="923" t="s">
        <v>11</v>
      </c>
      <c r="B29" s="3183" t="s">
        <v>31</v>
      </c>
      <c r="C29" s="3184"/>
      <c r="D29" s="3184"/>
      <c r="E29" s="3184"/>
      <c r="F29" s="3184"/>
      <c r="G29" s="3184"/>
      <c r="H29" s="924">
        <f>SUM(H20+H28)</f>
        <v>369</v>
      </c>
      <c r="I29" s="924">
        <f>SUM(I20+I28)</f>
        <v>364.5</v>
      </c>
      <c r="J29" s="924">
        <f>SUM(J20+J28)</f>
        <v>352.2</v>
      </c>
      <c r="K29" s="925"/>
      <c r="L29" s="926"/>
      <c r="M29" s="926"/>
      <c r="N29" s="926"/>
      <c r="O29" s="927"/>
    </row>
    <row r="30" spans="1:15" s="50" customFormat="1" ht="25.5" customHeight="1">
      <c r="A30" s="923" t="s">
        <v>17</v>
      </c>
      <c r="B30" s="3202" t="s">
        <v>67</v>
      </c>
      <c r="C30" s="3203"/>
      <c r="D30" s="3203"/>
      <c r="E30" s="3203"/>
      <c r="F30" s="3203"/>
      <c r="G30" s="3203"/>
      <c r="H30" s="3203"/>
      <c r="I30" s="3203"/>
      <c r="J30" s="3203"/>
      <c r="K30" s="3203"/>
      <c r="L30" s="3203"/>
      <c r="M30" s="3203"/>
      <c r="N30" s="3203"/>
      <c r="O30" s="3204"/>
    </row>
    <row r="31" spans="1:15" s="50" customFormat="1" ht="30.75" customHeight="1">
      <c r="A31" s="912" t="s">
        <v>17</v>
      </c>
      <c r="B31" s="928" t="s">
        <v>11</v>
      </c>
      <c r="C31" s="3195" t="s">
        <v>68</v>
      </c>
      <c r="D31" s="3196"/>
      <c r="E31" s="3196"/>
      <c r="F31" s="3196"/>
      <c r="G31" s="3196"/>
      <c r="H31" s="3196"/>
      <c r="I31" s="3196"/>
      <c r="J31" s="3196"/>
      <c r="K31" s="3196"/>
      <c r="L31" s="3196"/>
      <c r="M31" s="3196"/>
      <c r="N31" s="3196"/>
      <c r="O31" s="3197"/>
    </row>
    <row r="32" spans="1:15" s="50" customFormat="1" ht="31.5" customHeight="1">
      <c r="A32" s="3238" t="s">
        <v>17</v>
      </c>
      <c r="B32" s="3128" t="s">
        <v>11</v>
      </c>
      <c r="C32" s="3241" t="s">
        <v>11</v>
      </c>
      <c r="D32" s="3242"/>
      <c r="E32" s="3245" t="s">
        <v>69</v>
      </c>
      <c r="F32" s="3178" t="s">
        <v>1224</v>
      </c>
      <c r="G32" s="3249" t="s">
        <v>344</v>
      </c>
      <c r="H32" s="3198">
        <v>17646.1</v>
      </c>
      <c r="I32" s="3200">
        <v>18776.5</v>
      </c>
      <c r="J32" s="3260">
        <v>17748.1</v>
      </c>
      <c r="K32" s="1690" t="s">
        <v>969</v>
      </c>
      <c r="L32" s="1336">
        <v>32</v>
      </c>
      <c r="M32" s="1514">
        <v>32</v>
      </c>
      <c r="N32" s="1284"/>
      <c r="O32" s="3258" t="s">
        <v>1518</v>
      </c>
    </row>
    <row r="33" spans="1:15" s="50" customFormat="1" ht="42.75" customHeight="1">
      <c r="A33" s="3238"/>
      <c r="B33" s="3128"/>
      <c r="C33" s="3241"/>
      <c r="D33" s="3243"/>
      <c r="E33" s="3245"/>
      <c r="F33" s="3178"/>
      <c r="G33" s="3249"/>
      <c r="H33" s="3199"/>
      <c r="I33" s="3201"/>
      <c r="J33" s="3261"/>
      <c r="K33" s="1691" t="s">
        <v>1488</v>
      </c>
      <c r="L33" s="1310">
        <v>13100</v>
      </c>
      <c r="M33" s="1515">
        <v>13100</v>
      </c>
      <c r="N33" s="1340"/>
      <c r="O33" s="3259"/>
    </row>
    <row r="34" spans="1:15" s="50" customFormat="1" ht="75" customHeight="1">
      <c r="A34" s="3238"/>
      <c r="B34" s="3128"/>
      <c r="C34" s="3241"/>
      <c r="D34" s="3243"/>
      <c r="E34" s="3245"/>
      <c r="F34" s="3178"/>
      <c r="G34" s="930" t="s">
        <v>344</v>
      </c>
      <c r="H34" s="1754">
        <v>3580.6</v>
      </c>
      <c r="I34" s="1754"/>
      <c r="J34" s="1704">
        <v>3654.1</v>
      </c>
      <c r="K34" s="1714" t="s">
        <v>324</v>
      </c>
      <c r="L34" s="1713">
        <v>1</v>
      </c>
      <c r="M34" s="1715">
        <v>1</v>
      </c>
      <c r="N34" s="1705"/>
      <c r="O34" s="3259"/>
    </row>
    <row r="35" spans="1:15" s="50" customFormat="1" ht="75" customHeight="1">
      <c r="A35" s="3238"/>
      <c r="B35" s="3128"/>
      <c r="C35" s="3241"/>
      <c r="D35" s="3243"/>
      <c r="E35" s="3245"/>
      <c r="F35" s="3178"/>
      <c r="G35" s="1219" t="s">
        <v>416</v>
      </c>
      <c r="H35" s="1740"/>
      <c r="I35" s="1740">
        <v>3657.3</v>
      </c>
      <c r="J35" s="1718"/>
      <c r="K35" s="1675"/>
      <c r="L35" s="933"/>
      <c r="M35" s="1516"/>
      <c r="N35" s="933"/>
      <c r="O35" s="1719"/>
    </row>
    <row r="36" spans="1:15" s="50" customFormat="1" ht="49.5" customHeight="1">
      <c r="A36" s="3238"/>
      <c r="B36" s="3128"/>
      <c r="C36" s="3241"/>
      <c r="D36" s="3243"/>
      <c r="E36" s="3245"/>
      <c r="F36" s="3178"/>
      <c r="G36" s="3310" t="s">
        <v>15</v>
      </c>
      <c r="H36" s="3402">
        <v>7092.3</v>
      </c>
      <c r="I36" s="3402">
        <v>7461.1</v>
      </c>
      <c r="J36" s="3402">
        <v>7232.6</v>
      </c>
      <c r="K36" s="935" t="s">
        <v>325</v>
      </c>
      <c r="L36" s="1716">
        <v>1</v>
      </c>
      <c r="M36" s="1717">
        <v>1</v>
      </c>
      <c r="N36" s="1706"/>
      <c r="O36" s="3448" t="s">
        <v>1519</v>
      </c>
    </row>
    <row r="37" spans="1:15" s="50" customFormat="1" ht="68.25" customHeight="1">
      <c r="A37" s="3238"/>
      <c r="B37" s="3128"/>
      <c r="C37" s="3241"/>
      <c r="D37" s="3243"/>
      <c r="E37" s="3245"/>
      <c r="F37" s="3178"/>
      <c r="G37" s="3310"/>
      <c r="H37" s="3402"/>
      <c r="I37" s="3402"/>
      <c r="J37" s="3402"/>
      <c r="K37" s="1308" t="s">
        <v>1489</v>
      </c>
      <c r="L37" s="1337" t="s">
        <v>1490</v>
      </c>
      <c r="M37" s="1517" t="s">
        <v>1490</v>
      </c>
      <c r="N37" s="1309"/>
      <c r="O37" s="3448"/>
    </row>
    <row r="38" spans="1:15" s="50" customFormat="1" ht="83.25" customHeight="1">
      <c r="A38" s="3238"/>
      <c r="B38" s="3128"/>
      <c r="C38" s="3241"/>
      <c r="D38" s="3243"/>
      <c r="E38" s="3245"/>
      <c r="F38" s="3178"/>
      <c r="G38" s="3310"/>
      <c r="H38" s="3402"/>
      <c r="I38" s="3402"/>
      <c r="J38" s="3402"/>
      <c r="K38" s="1352" t="s">
        <v>1491</v>
      </c>
      <c r="L38" s="1338" t="s">
        <v>970</v>
      </c>
      <c r="M38" s="1518" t="s">
        <v>970</v>
      </c>
      <c r="N38" s="1341"/>
      <c r="O38" s="3448"/>
    </row>
    <row r="39" spans="1:15" s="50" customFormat="1" ht="44.25" customHeight="1">
      <c r="A39" s="3238"/>
      <c r="B39" s="3128"/>
      <c r="C39" s="3241"/>
      <c r="D39" s="3243"/>
      <c r="E39" s="3245"/>
      <c r="F39" s="3178"/>
      <c r="G39" s="3310"/>
      <c r="H39" s="3402"/>
      <c r="I39" s="3402"/>
      <c r="J39" s="3402"/>
      <c r="K39" s="1687" t="s">
        <v>1492</v>
      </c>
      <c r="L39" s="1339" t="s">
        <v>658</v>
      </c>
      <c r="M39" s="1519" t="s">
        <v>658</v>
      </c>
      <c r="N39" s="1342"/>
      <c r="O39" s="3448"/>
    </row>
    <row r="40" spans="1:15" s="50" customFormat="1" ht="28.5" customHeight="1">
      <c r="A40" s="3238"/>
      <c r="B40" s="3128"/>
      <c r="C40" s="3241"/>
      <c r="D40" s="3243"/>
      <c r="E40" s="3245"/>
      <c r="F40" s="3178"/>
      <c r="G40" s="3310"/>
      <c r="H40" s="3402"/>
      <c r="I40" s="3402"/>
      <c r="J40" s="3402"/>
      <c r="K40" s="1688" t="s">
        <v>1493</v>
      </c>
      <c r="L40" s="1342" t="s">
        <v>1497</v>
      </c>
      <c r="M40" s="1519" t="s">
        <v>1497</v>
      </c>
      <c r="N40" s="1342"/>
      <c r="O40" s="3448"/>
    </row>
    <row r="41" spans="1:15" s="50" customFormat="1" ht="57.75" customHeight="1">
      <c r="A41" s="3238"/>
      <c r="B41" s="3128"/>
      <c r="C41" s="3241"/>
      <c r="D41" s="3243"/>
      <c r="E41" s="3245"/>
      <c r="F41" s="3178"/>
      <c r="G41" s="3310"/>
      <c r="H41" s="3402"/>
      <c r="I41" s="3402"/>
      <c r="J41" s="3402"/>
      <c r="K41" s="1688" t="s">
        <v>1494</v>
      </c>
      <c r="L41" s="1342" t="s">
        <v>705</v>
      </c>
      <c r="M41" s="1519" t="s">
        <v>705</v>
      </c>
      <c r="N41" s="1342"/>
      <c r="O41" s="3448"/>
    </row>
    <row r="42" spans="1:15" s="50" customFormat="1" ht="68.25" customHeight="1">
      <c r="A42" s="3238"/>
      <c r="B42" s="3128"/>
      <c r="C42" s="3241"/>
      <c r="D42" s="3243"/>
      <c r="E42" s="3245"/>
      <c r="F42" s="3178"/>
      <c r="G42" s="3310"/>
      <c r="H42" s="3402"/>
      <c r="I42" s="3402"/>
      <c r="J42" s="3402"/>
      <c r="K42" s="1688" t="s">
        <v>1495</v>
      </c>
      <c r="L42" s="1342" t="s">
        <v>698</v>
      </c>
      <c r="M42" s="1519" t="s">
        <v>698</v>
      </c>
      <c r="N42" s="1342"/>
      <c r="O42" s="3448"/>
    </row>
    <row r="43" spans="1:15" s="50" customFormat="1" ht="43.5" customHeight="1">
      <c r="A43" s="3238"/>
      <c r="B43" s="3128"/>
      <c r="C43" s="3241"/>
      <c r="D43" s="3243"/>
      <c r="E43" s="3245"/>
      <c r="F43" s="3178"/>
      <c r="G43" s="3310"/>
      <c r="H43" s="3402"/>
      <c r="I43" s="3402"/>
      <c r="J43" s="3402"/>
      <c r="K43" s="1688" t="s">
        <v>1496</v>
      </c>
      <c r="L43" s="1342" t="s">
        <v>971</v>
      </c>
      <c r="M43" s="1519" t="s">
        <v>971</v>
      </c>
      <c r="N43" s="1342"/>
      <c r="O43" s="3448"/>
    </row>
    <row r="44" spans="1:15" s="50" customFormat="1" ht="68.25" customHeight="1">
      <c r="A44" s="3238"/>
      <c r="B44" s="3128"/>
      <c r="C44" s="3241"/>
      <c r="D44" s="3243"/>
      <c r="E44" s="3245"/>
      <c r="F44" s="3178"/>
      <c r="G44" s="3311"/>
      <c r="H44" s="3403"/>
      <c r="I44" s="3403"/>
      <c r="J44" s="3403"/>
      <c r="K44" s="1689" t="s">
        <v>513</v>
      </c>
      <c r="L44" s="1341">
        <v>0.5</v>
      </c>
      <c r="M44" s="1520">
        <v>0.4</v>
      </c>
      <c r="N44" s="1341"/>
      <c r="O44" s="3449"/>
    </row>
    <row r="45" spans="1:15" s="50" customFormat="1" ht="43.5" customHeight="1">
      <c r="A45" s="3238"/>
      <c r="B45" s="3128"/>
      <c r="C45" s="3241"/>
      <c r="D45" s="3243"/>
      <c r="E45" s="3245"/>
      <c r="F45" s="3178"/>
      <c r="G45" s="3172" t="s">
        <v>318</v>
      </c>
      <c r="H45" s="3404">
        <v>128</v>
      </c>
      <c r="I45" s="3404">
        <v>140</v>
      </c>
      <c r="J45" s="3405">
        <v>161.2</v>
      </c>
      <c r="K45" s="1685" t="s">
        <v>1498</v>
      </c>
      <c r="L45" s="1341">
        <v>1</v>
      </c>
      <c r="M45" s="1518">
        <v>1</v>
      </c>
      <c r="N45" s="1341"/>
      <c r="O45" s="665"/>
    </row>
    <row r="46" spans="1:15" s="50" customFormat="1" ht="52.5" customHeight="1">
      <c r="A46" s="3238"/>
      <c r="B46" s="3128"/>
      <c r="C46" s="3241"/>
      <c r="D46" s="3243"/>
      <c r="E46" s="3245"/>
      <c r="F46" s="3178"/>
      <c r="G46" s="3173"/>
      <c r="H46" s="3402"/>
      <c r="I46" s="3402"/>
      <c r="J46" s="3406"/>
      <c r="K46" s="1685" t="s">
        <v>1499</v>
      </c>
      <c r="L46" s="1341">
        <v>1</v>
      </c>
      <c r="M46" s="1518">
        <v>1</v>
      </c>
      <c r="N46" s="1341"/>
      <c r="O46" s="665"/>
    </row>
    <row r="47" spans="1:15" s="50" customFormat="1" ht="75" customHeight="1">
      <c r="A47" s="3238"/>
      <c r="B47" s="3128"/>
      <c r="C47" s="3241"/>
      <c r="D47" s="3243"/>
      <c r="E47" s="3245"/>
      <c r="F47" s="3178"/>
      <c r="G47" s="3173"/>
      <c r="H47" s="3402"/>
      <c r="I47" s="3402"/>
      <c r="J47" s="3406"/>
      <c r="K47" s="1686" t="s">
        <v>1500</v>
      </c>
      <c r="L47" s="1341">
        <v>3</v>
      </c>
      <c r="M47" s="1518">
        <v>3</v>
      </c>
      <c r="N47" s="1341"/>
      <c r="O47" s="665"/>
    </row>
    <row r="48" spans="1:15" s="50" customFormat="1" ht="67.5" customHeight="1">
      <c r="A48" s="3238"/>
      <c r="B48" s="3128"/>
      <c r="C48" s="3241"/>
      <c r="D48" s="3243"/>
      <c r="E48" s="3245"/>
      <c r="F48" s="3178"/>
      <c r="G48" s="3173"/>
      <c r="H48" s="3402"/>
      <c r="I48" s="3402"/>
      <c r="J48" s="3406"/>
      <c r="K48" s="1684" t="s">
        <v>1501</v>
      </c>
      <c r="L48" s="1341">
        <v>320</v>
      </c>
      <c r="M48" s="1518">
        <v>320</v>
      </c>
      <c r="N48" s="1341"/>
      <c r="O48" s="1207"/>
    </row>
    <row r="49" spans="1:15" s="50" customFormat="1" ht="102.75" customHeight="1">
      <c r="A49" s="3238"/>
      <c r="B49" s="3128"/>
      <c r="C49" s="3241"/>
      <c r="D49" s="3243"/>
      <c r="E49" s="3245"/>
      <c r="F49" s="3178"/>
      <c r="G49" s="3174"/>
      <c r="H49" s="3403"/>
      <c r="I49" s="3403"/>
      <c r="J49" s="3407"/>
      <c r="K49" s="1684" t="s">
        <v>972</v>
      </c>
      <c r="L49" s="1341">
        <v>12600</v>
      </c>
      <c r="M49" s="1518">
        <v>12600</v>
      </c>
      <c r="N49" s="1341"/>
      <c r="O49" s="1207"/>
    </row>
    <row r="50" spans="1:15" s="50" customFormat="1" ht="57" customHeight="1">
      <c r="A50" s="3238"/>
      <c r="B50" s="3128"/>
      <c r="C50" s="3241"/>
      <c r="D50" s="3243"/>
      <c r="E50" s="3245"/>
      <c r="F50" s="3178"/>
      <c r="G50" s="904" t="s">
        <v>28</v>
      </c>
      <c r="H50" s="1755">
        <v>1071.3</v>
      </c>
      <c r="I50" s="932">
        <v>1133.4</v>
      </c>
      <c r="J50" s="932">
        <v>963.2</v>
      </c>
      <c r="K50" s="3139" t="s">
        <v>974</v>
      </c>
      <c r="L50" s="3415">
        <v>21</v>
      </c>
      <c r="M50" s="3416">
        <v>21</v>
      </c>
      <c r="N50" s="3441"/>
      <c r="O50" s="2892" t="s">
        <v>1520</v>
      </c>
    </row>
    <row r="51" spans="1:16" s="50" customFormat="1" ht="41.25" customHeight="1">
      <c r="A51" s="3238"/>
      <c r="B51" s="3128"/>
      <c r="C51" s="3241"/>
      <c r="D51" s="3243"/>
      <c r="E51" s="3245"/>
      <c r="F51" s="3178"/>
      <c r="G51" s="936" t="s">
        <v>249</v>
      </c>
      <c r="H51" s="1740">
        <v>144.4</v>
      </c>
      <c r="I51" s="198">
        <v>144.4</v>
      </c>
      <c r="J51" s="198">
        <v>126.3</v>
      </c>
      <c r="K51" s="3276"/>
      <c r="L51" s="3415"/>
      <c r="M51" s="3416"/>
      <c r="N51" s="3442"/>
      <c r="O51" s="2893"/>
      <c r="P51" s="50">
        <v>1</v>
      </c>
    </row>
    <row r="52" spans="1:15" s="50" customFormat="1" ht="35.25" customHeight="1">
      <c r="A52" s="3238"/>
      <c r="B52" s="3128"/>
      <c r="C52" s="3241"/>
      <c r="D52" s="3244"/>
      <c r="E52" s="3245"/>
      <c r="F52" s="3178"/>
      <c r="G52" s="920" t="s">
        <v>16</v>
      </c>
      <c r="H52" s="937">
        <f>SUM(H32:H51)</f>
        <v>29662.699999999997</v>
      </c>
      <c r="I52" s="937">
        <f>SUM(I32:I51)</f>
        <v>31312.700000000004</v>
      </c>
      <c r="J52" s="937">
        <f>SUM(J32:J51)</f>
        <v>29885.499999999996</v>
      </c>
      <c r="K52" s="3440"/>
      <c r="L52" s="3440"/>
      <c r="M52" s="3440"/>
      <c r="N52" s="1288"/>
      <c r="O52" s="938"/>
    </row>
    <row r="53" spans="1:15" s="50" customFormat="1" ht="75.75" customHeight="1">
      <c r="A53" s="939" t="s">
        <v>17</v>
      </c>
      <c r="B53" s="940" t="s">
        <v>11</v>
      </c>
      <c r="C53" s="941" t="s">
        <v>17</v>
      </c>
      <c r="D53" s="941" t="s">
        <v>11</v>
      </c>
      <c r="E53" s="908" t="s">
        <v>975</v>
      </c>
      <c r="F53" s="3178" t="s">
        <v>1224</v>
      </c>
      <c r="G53" s="1707" t="s">
        <v>344</v>
      </c>
      <c r="H53" s="1740">
        <v>22.9</v>
      </c>
      <c r="I53" s="1740">
        <v>42.8</v>
      </c>
      <c r="J53" s="942">
        <v>39.3</v>
      </c>
      <c r="K53" s="1682" t="s">
        <v>417</v>
      </c>
      <c r="L53" s="988">
        <v>850</v>
      </c>
      <c r="M53" s="1524">
        <v>850</v>
      </c>
      <c r="N53" s="988"/>
      <c r="O53" s="1683" t="s">
        <v>1521</v>
      </c>
    </row>
    <row r="54" spans="1:15" s="50" customFormat="1" ht="174.75" customHeight="1">
      <c r="A54" s="939" t="s">
        <v>17</v>
      </c>
      <c r="B54" s="940" t="s">
        <v>11</v>
      </c>
      <c r="C54" s="941" t="s">
        <v>17</v>
      </c>
      <c r="D54" s="941" t="s">
        <v>30</v>
      </c>
      <c r="E54" s="943" t="s">
        <v>976</v>
      </c>
      <c r="F54" s="3178"/>
      <c r="G54" s="1355" t="s">
        <v>344</v>
      </c>
      <c r="H54" s="1740">
        <v>1029.8</v>
      </c>
      <c r="I54" s="1740"/>
      <c r="J54" s="198">
        <v>942.3</v>
      </c>
      <c r="K54" s="1667" t="s">
        <v>979</v>
      </c>
      <c r="L54" s="1283">
        <v>70</v>
      </c>
      <c r="M54" s="1521">
        <v>70</v>
      </c>
      <c r="N54" s="1283"/>
      <c r="O54" s="3418"/>
    </row>
    <row r="55" spans="1:15" s="50" customFormat="1" ht="70.5" customHeight="1">
      <c r="A55" s="939" t="s">
        <v>17</v>
      </c>
      <c r="B55" s="940" t="s">
        <v>11</v>
      </c>
      <c r="C55" s="941" t="s">
        <v>17</v>
      </c>
      <c r="D55" s="941" t="s">
        <v>19</v>
      </c>
      <c r="E55" s="945" t="s">
        <v>977</v>
      </c>
      <c r="F55" s="3178"/>
      <c r="G55" s="1355" t="s">
        <v>344</v>
      </c>
      <c r="H55" s="1740">
        <v>14.5</v>
      </c>
      <c r="I55" s="1740"/>
      <c r="J55" s="45">
        <v>42.5</v>
      </c>
      <c r="K55" s="1680" t="s">
        <v>418</v>
      </c>
      <c r="L55" s="1343">
        <v>2</v>
      </c>
      <c r="M55" s="1522">
        <v>2</v>
      </c>
      <c r="N55" s="1326"/>
      <c r="O55" s="3419"/>
    </row>
    <row r="56" spans="1:15" s="50" customFormat="1" ht="47.25" customHeight="1">
      <c r="A56" s="3205" t="s">
        <v>17</v>
      </c>
      <c r="B56" s="3207" t="s">
        <v>11</v>
      </c>
      <c r="C56" s="3175" t="s">
        <v>17</v>
      </c>
      <c r="D56" s="3185" t="s">
        <v>20</v>
      </c>
      <c r="E56" s="3187" t="s">
        <v>978</v>
      </c>
      <c r="F56" s="3178"/>
      <c r="G56" s="1355" t="s">
        <v>344</v>
      </c>
      <c r="H56" s="1740">
        <v>232.2</v>
      </c>
      <c r="I56" s="1740">
        <v>48</v>
      </c>
      <c r="J56" s="45">
        <v>48</v>
      </c>
      <c r="K56" s="1681" t="s">
        <v>419</v>
      </c>
      <c r="L56" s="944">
        <v>53</v>
      </c>
      <c r="M56" s="1523">
        <v>15</v>
      </c>
      <c r="N56" s="1325"/>
      <c r="O56" s="3420"/>
    </row>
    <row r="57" spans="1:15" s="50" customFormat="1" ht="33" customHeight="1">
      <c r="A57" s="3206"/>
      <c r="B57" s="3208"/>
      <c r="C57" s="3177"/>
      <c r="D57" s="3186"/>
      <c r="E57" s="3188"/>
      <c r="F57" s="3178"/>
      <c r="G57" s="920" t="s">
        <v>16</v>
      </c>
      <c r="H57" s="937">
        <f>H53+H54+H55+H56</f>
        <v>1299.4</v>
      </c>
      <c r="I57" s="937">
        <f>I53+I54+I55+I56</f>
        <v>90.8</v>
      </c>
      <c r="J57" s="946">
        <f>J53+J54+J55+J56</f>
        <v>1072.1</v>
      </c>
      <c r="K57" s="3151"/>
      <c r="L57" s="3152"/>
      <c r="M57" s="3152"/>
      <c r="N57" s="3152"/>
      <c r="O57" s="3153"/>
    </row>
    <row r="58" spans="1:16" s="50" customFormat="1" ht="145.5" customHeight="1">
      <c r="A58" s="3102" t="s">
        <v>17</v>
      </c>
      <c r="B58" s="3107" t="s">
        <v>11</v>
      </c>
      <c r="C58" s="3172" t="s">
        <v>30</v>
      </c>
      <c r="D58" s="3242"/>
      <c r="E58" s="3178" t="s">
        <v>70</v>
      </c>
      <c r="F58" s="3179" t="s">
        <v>1226</v>
      </c>
      <c r="G58" s="904" t="s">
        <v>15</v>
      </c>
      <c r="H58" s="1740">
        <v>95</v>
      </c>
      <c r="I58" s="198">
        <v>80.5</v>
      </c>
      <c r="J58" s="45">
        <v>78.4</v>
      </c>
      <c r="K58" s="1678" t="s">
        <v>420</v>
      </c>
      <c r="L58" s="929">
        <v>750</v>
      </c>
      <c r="M58" s="1525">
        <v>750</v>
      </c>
      <c r="N58" s="1327"/>
      <c r="O58" s="1679" t="s">
        <v>1522</v>
      </c>
      <c r="P58" s="50">
        <v>1</v>
      </c>
    </row>
    <row r="59" spans="1:15" s="50" customFormat="1" ht="39.75" customHeight="1">
      <c r="A59" s="3104"/>
      <c r="B59" s="3108"/>
      <c r="C59" s="3174"/>
      <c r="D59" s="3244"/>
      <c r="E59" s="3178"/>
      <c r="F59" s="3181"/>
      <c r="G59" s="948" t="s">
        <v>16</v>
      </c>
      <c r="H59" s="949">
        <f>H58</f>
        <v>95</v>
      </c>
      <c r="I59" s="949">
        <f>I58</f>
        <v>80.5</v>
      </c>
      <c r="J59" s="949">
        <f>J58</f>
        <v>78.4</v>
      </c>
      <c r="K59" s="3252"/>
      <c r="L59" s="3253"/>
      <c r="M59" s="3253"/>
      <c r="N59" s="3253"/>
      <c r="O59" s="3254"/>
    </row>
    <row r="60" spans="1:16" s="50" customFormat="1" ht="42.75" customHeight="1">
      <c r="A60" s="3189" t="s">
        <v>17</v>
      </c>
      <c r="B60" s="3192" t="s">
        <v>11</v>
      </c>
      <c r="C60" s="3255" t="s">
        <v>117</v>
      </c>
      <c r="D60" s="3262"/>
      <c r="E60" s="3387" t="s">
        <v>421</v>
      </c>
      <c r="F60" s="3378" t="s">
        <v>1225</v>
      </c>
      <c r="G60" s="917" t="s">
        <v>15</v>
      </c>
      <c r="H60" s="1756">
        <f>SUM(H64)</f>
        <v>206.8</v>
      </c>
      <c r="I60" s="1756">
        <f>SUM(I64)</f>
        <v>206.8</v>
      </c>
      <c r="J60" s="1311">
        <f>SUM(J64)</f>
        <v>206.8</v>
      </c>
      <c r="K60" s="3427" t="s">
        <v>426</v>
      </c>
      <c r="L60" s="3430" t="s">
        <v>705</v>
      </c>
      <c r="M60" s="3399" t="s">
        <v>705</v>
      </c>
      <c r="N60" s="1312"/>
      <c r="O60" s="3450"/>
      <c r="P60" s="50">
        <v>1</v>
      </c>
    </row>
    <row r="61" spans="1:15" s="50" customFormat="1" ht="33.75" customHeight="1">
      <c r="A61" s="3190"/>
      <c r="B61" s="3193"/>
      <c r="C61" s="3256"/>
      <c r="D61" s="3263"/>
      <c r="E61" s="3388"/>
      <c r="F61" s="3379"/>
      <c r="G61" s="904" t="s">
        <v>318</v>
      </c>
      <c r="H61" s="1757">
        <f>SUM(H65+H69+H72)</f>
        <v>0</v>
      </c>
      <c r="I61" s="1757">
        <f>SUM(I65+I69+I72)</f>
        <v>2.9000000000000004</v>
      </c>
      <c r="J61" s="951">
        <f>SUM(J65+J69+J72)</f>
        <v>2.9000000000000004</v>
      </c>
      <c r="K61" s="3428"/>
      <c r="L61" s="3431"/>
      <c r="M61" s="3400"/>
      <c r="N61" s="1313"/>
      <c r="O61" s="3451"/>
    </row>
    <row r="62" spans="1:15" s="50" customFormat="1" ht="33.75" customHeight="1">
      <c r="A62" s="3190"/>
      <c r="B62" s="3193"/>
      <c r="C62" s="3256"/>
      <c r="D62" s="3263"/>
      <c r="E62" s="3388"/>
      <c r="F62" s="3379"/>
      <c r="G62" s="1210" t="s">
        <v>980</v>
      </c>
      <c r="H62" s="1757">
        <f>SUM(H66+H68+H71)</f>
        <v>871.8</v>
      </c>
      <c r="I62" s="1757">
        <f>SUM(I66+I68+I71)</f>
        <v>951</v>
      </c>
      <c r="J62" s="951">
        <f>SUM(J66+J68+J71)</f>
        <v>951</v>
      </c>
      <c r="K62" s="3429"/>
      <c r="L62" s="3432"/>
      <c r="M62" s="3401"/>
      <c r="N62" s="1314"/>
      <c r="O62" s="3452"/>
    </row>
    <row r="63" spans="1:15" s="50" customFormat="1" ht="23.25" customHeight="1">
      <c r="A63" s="3191"/>
      <c r="B63" s="3194"/>
      <c r="C63" s="3257"/>
      <c r="D63" s="3264"/>
      <c r="E63" s="3389"/>
      <c r="F63" s="3380"/>
      <c r="G63" s="948" t="s">
        <v>16</v>
      </c>
      <c r="H63" s="949">
        <f>SUM(H60:H62)</f>
        <v>1078.6</v>
      </c>
      <c r="I63" s="949">
        <f>SUM(I60:I62)</f>
        <v>1160.7</v>
      </c>
      <c r="J63" s="949">
        <f>SUM(J60:J62)</f>
        <v>1160.7</v>
      </c>
      <c r="K63" s="3453"/>
      <c r="L63" s="3454"/>
      <c r="M63" s="3454"/>
      <c r="N63" s="3454"/>
      <c r="O63" s="3455"/>
    </row>
    <row r="64" spans="1:15" s="50" customFormat="1" ht="30" customHeight="1">
      <c r="A64" s="3102" t="s">
        <v>17</v>
      </c>
      <c r="B64" s="3107" t="s">
        <v>11</v>
      </c>
      <c r="C64" s="3172" t="s">
        <v>117</v>
      </c>
      <c r="D64" s="3175" t="s">
        <v>11</v>
      </c>
      <c r="E64" s="3178" t="s">
        <v>423</v>
      </c>
      <c r="F64" s="3179" t="s">
        <v>1225</v>
      </c>
      <c r="G64" s="917" t="s">
        <v>15</v>
      </c>
      <c r="H64" s="1209">
        <v>206.8</v>
      </c>
      <c r="I64" s="931">
        <v>206.8</v>
      </c>
      <c r="J64" s="1213">
        <v>206.8</v>
      </c>
      <c r="K64" s="3390"/>
      <c r="L64" s="3391"/>
      <c r="M64" s="3391"/>
      <c r="N64" s="3391"/>
      <c r="O64" s="3392"/>
    </row>
    <row r="65" spans="1:15" s="50" customFormat="1" ht="30" customHeight="1">
      <c r="A65" s="3103"/>
      <c r="B65" s="3182"/>
      <c r="C65" s="3173"/>
      <c r="D65" s="3176"/>
      <c r="E65" s="3178"/>
      <c r="F65" s="3180"/>
      <c r="G65" s="936" t="s">
        <v>318</v>
      </c>
      <c r="H65" s="954"/>
      <c r="I65" s="198">
        <v>2.1</v>
      </c>
      <c r="J65" s="1214">
        <v>2.1</v>
      </c>
      <c r="K65" s="3393"/>
      <c r="L65" s="3394"/>
      <c r="M65" s="3394"/>
      <c r="N65" s="3394"/>
      <c r="O65" s="3395"/>
    </row>
    <row r="66" spans="1:15" s="50" customFormat="1" ht="32.25" customHeight="1">
      <c r="A66" s="3103"/>
      <c r="B66" s="3182"/>
      <c r="C66" s="3173"/>
      <c r="D66" s="3176"/>
      <c r="E66" s="3178"/>
      <c r="F66" s="3180"/>
      <c r="G66" s="1210" t="s">
        <v>980</v>
      </c>
      <c r="H66" s="1211">
        <v>624.9</v>
      </c>
      <c r="I66" s="1211">
        <v>630.8</v>
      </c>
      <c r="J66" s="1215">
        <v>630.8</v>
      </c>
      <c r="K66" s="3393"/>
      <c r="L66" s="3394"/>
      <c r="M66" s="3394"/>
      <c r="N66" s="3394"/>
      <c r="O66" s="3395"/>
    </row>
    <row r="67" spans="1:15" s="50" customFormat="1" ht="23.25" customHeight="1">
      <c r="A67" s="3104"/>
      <c r="B67" s="3108"/>
      <c r="C67" s="3174"/>
      <c r="D67" s="3177"/>
      <c r="E67" s="3178"/>
      <c r="F67" s="3181"/>
      <c r="G67" s="948" t="s">
        <v>16</v>
      </c>
      <c r="H67" s="949">
        <f>SUM(H64:H66)</f>
        <v>831.7</v>
      </c>
      <c r="I67" s="949">
        <f>SUM(I64:I66)</f>
        <v>839.6999999999999</v>
      </c>
      <c r="J67" s="1216">
        <f>SUM(J64:J66)</f>
        <v>839.6999999999999</v>
      </c>
      <c r="K67" s="3393"/>
      <c r="L67" s="3394"/>
      <c r="M67" s="3394"/>
      <c r="N67" s="3394"/>
      <c r="O67" s="3395"/>
    </row>
    <row r="68" spans="1:15" s="50" customFormat="1" ht="33.75" customHeight="1">
      <c r="A68" s="3102" t="s">
        <v>17</v>
      </c>
      <c r="B68" s="3107" t="s">
        <v>11</v>
      </c>
      <c r="C68" s="3172" t="s">
        <v>117</v>
      </c>
      <c r="D68" s="3175" t="s">
        <v>17</v>
      </c>
      <c r="E68" s="3178" t="s">
        <v>424</v>
      </c>
      <c r="F68" s="3179" t="s">
        <v>1225</v>
      </c>
      <c r="G68" s="936" t="s">
        <v>344</v>
      </c>
      <c r="H68" s="952">
        <v>167.9</v>
      </c>
      <c r="I68" s="198">
        <v>217.7</v>
      </c>
      <c r="J68" s="1214">
        <v>217.7</v>
      </c>
      <c r="K68" s="3393"/>
      <c r="L68" s="3394"/>
      <c r="M68" s="3394"/>
      <c r="N68" s="3394"/>
      <c r="O68" s="3395"/>
    </row>
    <row r="69" spans="1:15" s="50" customFormat="1" ht="33.75" customHeight="1">
      <c r="A69" s="3103"/>
      <c r="B69" s="3182"/>
      <c r="C69" s="3173"/>
      <c r="D69" s="3176"/>
      <c r="E69" s="3178"/>
      <c r="F69" s="3180"/>
      <c r="G69" s="1582" t="s">
        <v>318</v>
      </c>
      <c r="H69" s="1208"/>
      <c r="I69" s="931">
        <v>0.6</v>
      </c>
      <c r="J69" s="1213">
        <v>0.6</v>
      </c>
      <c r="K69" s="3393"/>
      <c r="L69" s="3394"/>
      <c r="M69" s="3394"/>
      <c r="N69" s="3394"/>
      <c r="O69" s="3395"/>
    </row>
    <row r="70" spans="1:15" s="50" customFormat="1" ht="24" customHeight="1">
      <c r="A70" s="3104"/>
      <c r="B70" s="3108"/>
      <c r="C70" s="3174"/>
      <c r="D70" s="3177"/>
      <c r="E70" s="3178"/>
      <c r="F70" s="3181"/>
      <c r="G70" s="948" t="s">
        <v>16</v>
      </c>
      <c r="H70" s="949">
        <f>SUM(H68:H69)</f>
        <v>167.9</v>
      </c>
      <c r="I70" s="949">
        <f>SUM(I68:I69)</f>
        <v>218.29999999999998</v>
      </c>
      <c r="J70" s="1216">
        <f>SUM(J68:J69)</f>
        <v>218.29999999999998</v>
      </c>
      <c r="K70" s="3393"/>
      <c r="L70" s="3394"/>
      <c r="M70" s="3394"/>
      <c r="N70" s="3394"/>
      <c r="O70" s="3395"/>
    </row>
    <row r="71" spans="1:15" s="50" customFormat="1" ht="37.5" customHeight="1">
      <c r="A71" s="3102" t="s">
        <v>17</v>
      </c>
      <c r="B71" s="3107" t="s">
        <v>11</v>
      </c>
      <c r="C71" s="3172" t="s">
        <v>117</v>
      </c>
      <c r="D71" s="3175" t="s">
        <v>30</v>
      </c>
      <c r="E71" s="3178" t="s">
        <v>425</v>
      </c>
      <c r="F71" s="3179" t="s">
        <v>1225</v>
      </c>
      <c r="G71" s="1649" t="s">
        <v>344</v>
      </c>
      <c r="H71" s="954">
        <v>79</v>
      </c>
      <c r="I71" s="198">
        <v>102.5</v>
      </c>
      <c r="J71" s="1214">
        <v>102.5</v>
      </c>
      <c r="K71" s="3393"/>
      <c r="L71" s="3394"/>
      <c r="M71" s="3394"/>
      <c r="N71" s="3394"/>
      <c r="O71" s="3395"/>
    </row>
    <row r="72" spans="1:15" s="50" customFormat="1" ht="37.5" customHeight="1">
      <c r="A72" s="3103"/>
      <c r="B72" s="3182"/>
      <c r="C72" s="3173"/>
      <c r="D72" s="3176"/>
      <c r="E72" s="3178"/>
      <c r="F72" s="3180"/>
      <c r="G72" s="1650" t="s">
        <v>318</v>
      </c>
      <c r="H72" s="1212"/>
      <c r="I72" s="931">
        <v>0.2</v>
      </c>
      <c r="J72" s="1213">
        <v>0.2</v>
      </c>
      <c r="K72" s="3396"/>
      <c r="L72" s="3397"/>
      <c r="M72" s="3397"/>
      <c r="N72" s="3397"/>
      <c r="O72" s="3398"/>
    </row>
    <row r="73" spans="1:15" s="50" customFormat="1" ht="27" customHeight="1">
      <c r="A73" s="3104"/>
      <c r="B73" s="3108"/>
      <c r="C73" s="3174"/>
      <c r="D73" s="3177"/>
      <c r="E73" s="3178"/>
      <c r="F73" s="3181"/>
      <c r="G73" s="948" t="s">
        <v>16</v>
      </c>
      <c r="H73" s="949">
        <f>SUM(H71:H72)</f>
        <v>79</v>
      </c>
      <c r="I73" s="949">
        <f>SUM(I71:I72)</f>
        <v>102.7</v>
      </c>
      <c r="J73" s="1216">
        <f>SUM(J71:J72)</f>
        <v>102.7</v>
      </c>
      <c r="K73" s="3417"/>
      <c r="L73" s="3417"/>
      <c r="M73" s="3417"/>
      <c r="N73" s="3417"/>
      <c r="O73" s="3417"/>
    </row>
    <row r="74" spans="1:15" s="50" customFormat="1" ht="61.5" customHeight="1">
      <c r="A74" s="3102" t="s">
        <v>17</v>
      </c>
      <c r="B74" s="3107" t="s">
        <v>11</v>
      </c>
      <c r="C74" s="3172" t="s">
        <v>85</v>
      </c>
      <c r="D74" s="3175"/>
      <c r="E74" s="3178" t="s">
        <v>1170</v>
      </c>
      <c r="F74" s="3179" t="s">
        <v>422</v>
      </c>
      <c r="G74" s="953" t="s">
        <v>58</v>
      </c>
      <c r="H74" s="954"/>
      <c r="I74" s="198">
        <v>59.9</v>
      </c>
      <c r="J74" s="1214">
        <v>59.9</v>
      </c>
      <c r="K74" s="1677" t="s">
        <v>1710</v>
      </c>
      <c r="L74" s="1571" t="s">
        <v>120</v>
      </c>
      <c r="M74" s="1648" t="s">
        <v>120</v>
      </c>
      <c r="N74" s="1217"/>
      <c r="O74" s="1217"/>
    </row>
    <row r="75" spans="1:15" s="50" customFormat="1" ht="27" customHeight="1">
      <c r="A75" s="3104"/>
      <c r="B75" s="3108"/>
      <c r="C75" s="3174"/>
      <c r="D75" s="3177"/>
      <c r="E75" s="3178"/>
      <c r="F75" s="3181"/>
      <c r="G75" s="948" t="s">
        <v>16</v>
      </c>
      <c r="H75" s="949">
        <f>SUM(H74:H74)</f>
        <v>0</v>
      </c>
      <c r="I75" s="949">
        <f>SUM(I74:I74)</f>
        <v>59.9</v>
      </c>
      <c r="J75" s="949">
        <f>SUM(J74:J74)</f>
        <v>59.9</v>
      </c>
      <c r="K75" s="3252"/>
      <c r="L75" s="3253"/>
      <c r="M75" s="3253"/>
      <c r="N75" s="3253"/>
      <c r="O75" s="3254"/>
    </row>
    <row r="76" spans="1:15" s="50" customFormat="1" ht="22.5" customHeight="1">
      <c r="A76" s="923" t="s">
        <v>17</v>
      </c>
      <c r="B76" s="913" t="s">
        <v>11</v>
      </c>
      <c r="C76" s="3136" t="s">
        <v>25</v>
      </c>
      <c r="D76" s="3137"/>
      <c r="E76" s="3137"/>
      <c r="F76" s="3137"/>
      <c r="G76" s="3137"/>
      <c r="H76" s="914">
        <f>SUM(H52+H57+H59+H67+H70+H73+H75)</f>
        <v>32135.7</v>
      </c>
      <c r="I76" s="914">
        <f>SUM(I52+I57+I59+I67+I70+I73+I75)</f>
        <v>32704.600000000006</v>
      </c>
      <c r="J76" s="914">
        <f>SUM(J52+J57+J59+J67+J70+J73+J75)</f>
        <v>32256.6</v>
      </c>
      <c r="K76" s="3164"/>
      <c r="L76" s="3165"/>
      <c r="M76" s="3165"/>
      <c r="N76" s="3165"/>
      <c r="O76" s="3166"/>
    </row>
    <row r="77" spans="1:15" s="50" customFormat="1" ht="23.25" customHeight="1">
      <c r="A77" s="923" t="s">
        <v>17</v>
      </c>
      <c r="B77" s="3157" t="s">
        <v>31</v>
      </c>
      <c r="C77" s="3158"/>
      <c r="D77" s="3158"/>
      <c r="E77" s="3158"/>
      <c r="F77" s="3158"/>
      <c r="G77" s="3158"/>
      <c r="H77" s="956">
        <f>SUM(H76)</f>
        <v>32135.7</v>
      </c>
      <c r="I77" s="956">
        <f>SUM(I76)</f>
        <v>32704.600000000006</v>
      </c>
      <c r="J77" s="956">
        <f>SUM(J76)</f>
        <v>32256.6</v>
      </c>
      <c r="K77" s="3270"/>
      <c r="L77" s="3271"/>
      <c r="M77" s="3271"/>
      <c r="N77" s="3271"/>
      <c r="O77" s="3272"/>
    </row>
    <row r="78" spans="1:15" s="50" customFormat="1" ht="23.25" customHeight="1">
      <c r="A78" s="923" t="s">
        <v>30</v>
      </c>
      <c r="B78" s="3202" t="s">
        <v>71</v>
      </c>
      <c r="C78" s="3203"/>
      <c r="D78" s="3203"/>
      <c r="E78" s="3203"/>
      <c r="F78" s="3203"/>
      <c r="G78" s="3203"/>
      <c r="H78" s="3203"/>
      <c r="I78" s="3203"/>
      <c r="J78" s="3203"/>
      <c r="K78" s="3203"/>
      <c r="L78" s="3203"/>
      <c r="M78" s="3203"/>
      <c r="N78" s="3203"/>
      <c r="O78" s="3204"/>
    </row>
    <row r="79" spans="1:15" s="50" customFormat="1" ht="24" customHeight="1">
      <c r="A79" s="923" t="s">
        <v>30</v>
      </c>
      <c r="B79" s="957" t="s">
        <v>11</v>
      </c>
      <c r="C79" s="928" t="s">
        <v>326</v>
      </c>
      <c r="D79" s="958"/>
      <c r="E79" s="958"/>
      <c r="F79" s="959"/>
      <c r="G79" s="959"/>
      <c r="H79" s="960"/>
      <c r="I79" s="960"/>
      <c r="J79" s="960"/>
      <c r="K79" s="959"/>
      <c r="L79" s="959"/>
      <c r="M79" s="959"/>
      <c r="N79" s="959"/>
      <c r="O79" s="961"/>
    </row>
    <row r="80" spans="1:15" s="50" customFormat="1" ht="21" customHeight="1">
      <c r="A80" s="902" t="s">
        <v>30</v>
      </c>
      <c r="B80" s="903" t="s">
        <v>11</v>
      </c>
      <c r="C80" s="962" t="s">
        <v>11</v>
      </c>
      <c r="D80" s="3144" t="s">
        <v>327</v>
      </c>
      <c r="E80" s="3145"/>
      <c r="F80" s="3145"/>
      <c r="G80" s="3145"/>
      <c r="H80" s="3145"/>
      <c r="I80" s="3145"/>
      <c r="J80" s="3145"/>
      <c r="K80" s="3145"/>
      <c r="L80" s="3145"/>
      <c r="M80" s="3145"/>
      <c r="N80" s="3145"/>
      <c r="O80" s="3146"/>
    </row>
    <row r="81" spans="1:16" s="50" customFormat="1" ht="34.5" customHeight="1">
      <c r="A81" s="3102" t="s">
        <v>30</v>
      </c>
      <c r="B81" s="3279" t="s">
        <v>11</v>
      </c>
      <c r="C81" s="3281" t="s">
        <v>11</v>
      </c>
      <c r="D81" s="3116" t="s">
        <v>11</v>
      </c>
      <c r="E81" s="3115" t="s">
        <v>981</v>
      </c>
      <c r="F81" s="3373" t="s">
        <v>1227</v>
      </c>
      <c r="G81" s="1708" t="s">
        <v>344</v>
      </c>
      <c r="H81" s="1758">
        <v>4479.9</v>
      </c>
      <c r="I81" s="1754">
        <v>5015.1</v>
      </c>
      <c r="J81" s="1344">
        <v>5014.9</v>
      </c>
      <c r="K81" s="3370" t="s">
        <v>427</v>
      </c>
      <c r="L81" s="3369" t="s">
        <v>436</v>
      </c>
      <c r="M81" s="3147" t="s">
        <v>436</v>
      </c>
      <c r="N81" s="3446"/>
      <c r="O81" s="3148"/>
      <c r="P81" s="50">
        <v>1</v>
      </c>
    </row>
    <row r="82" spans="1:15" s="50" customFormat="1" ht="34.5" customHeight="1">
      <c r="A82" s="3103"/>
      <c r="B82" s="3280"/>
      <c r="C82" s="3282"/>
      <c r="D82" s="3117"/>
      <c r="E82" s="3115"/>
      <c r="F82" s="3374"/>
      <c r="G82" s="1140" t="s">
        <v>416</v>
      </c>
      <c r="H82" s="1759"/>
      <c r="I82" s="1740">
        <v>28.8</v>
      </c>
      <c r="J82" s="1345">
        <v>28.7</v>
      </c>
      <c r="K82" s="3370"/>
      <c r="L82" s="3369"/>
      <c r="M82" s="3147"/>
      <c r="N82" s="3447"/>
      <c r="O82" s="3148"/>
    </row>
    <row r="83" spans="1:17" s="59" customFormat="1" ht="75" customHeight="1">
      <c r="A83" s="3103"/>
      <c r="B83" s="3280"/>
      <c r="C83" s="3282"/>
      <c r="D83" s="3117"/>
      <c r="E83" s="3115"/>
      <c r="F83" s="3374"/>
      <c r="G83" s="1268" t="s">
        <v>15</v>
      </c>
      <c r="H83" s="1760">
        <v>7117.5</v>
      </c>
      <c r="I83" s="1760">
        <v>7341.9</v>
      </c>
      <c r="J83" s="1346">
        <v>7352.7</v>
      </c>
      <c r="K83" s="1664" t="s">
        <v>982</v>
      </c>
      <c r="L83" s="964">
        <v>717</v>
      </c>
      <c r="M83" s="1526">
        <v>800</v>
      </c>
      <c r="N83" s="964"/>
      <c r="O83" s="1676" t="s">
        <v>1523</v>
      </c>
      <c r="P83" s="348"/>
      <c r="Q83" s="348"/>
    </row>
    <row r="84" spans="1:17" s="59" customFormat="1" ht="75" customHeight="1">
      <c r="A84" s="3103"/>
      <c r="B84" s="3280"/>
      <c r="C84" s="3282"/>
      <c r="D84" s="3117"/>
      <c r="E84" s="3115"/>
      <c r="F84" s="3374"/>
      <c r="G84" s="1269" t="s">
        <v>318</v>
      </c>
      <c r="H84" s="1761"/>
      <c r="I84" s="1761">
        <v>3.5</v>
      </c>
      <c r="J84" s="1347">
        <v>19.5</v>
      </c>
      <c r="K84" s="1664" t="s">
        <v>1502</v>
      </c>
      <c r="L84" s="964"/>
      <c r="M84" s="1526">
        <v>1</v>
      </c>
      <c r="N84" s="964"/>
      <c r="O84" s="690"/>
      <c r="P84" s="348"/>
      <c r="Q84" s="348"/>
    </row>
    <row r="85" spans="1:17" s="59" customFormat="1" ht="50.25" customHeight="1">
      <c r="A85" s="3103"/>
      <c r="B85" s="3280"/>
      <c r="C85" s="3282"/>
      <c r="D85" s="3117"/>
      <c r="E85" s="3115"/>
      <c r="F85" s="3374"/>
      <c r="G85" s="1270" t="s">
        <v>249</v>
      </c>
      <c r="H85" s="1762">
        <v>151.5</v>
      </c>
      <c r="I85" s="1762">
        <v>151.5</v>
      </c>
      <c r="J85" s="1348">
        <v>151.8</v>
      </c>
      <c r="K85" s="1664" t="s">
        <v>973</v>
      </c>
      <c r="L85" s="964">
        <v>31</v>
      </c>
      <c r="M85" s="1526">
        <v>31</v>
      </c>
      <c r="N85" s="964"/>
      <c r="O85" s="690"/>
      <c r="P85" s="348"/>
      <c r="Q85" s="348"/>
    </row>
    <row r="86" spans="1:17" s="59" customFormat="1" ht="60.75" customHeight="1">
      <c r="A86" s="3104"/>
      <c r="B86" s="3372"/>
      <c r="C86" s="3371"/>
      <c r="D86" s="3118"/>
      <c r="E86" s="3115"/>
      <c r="F86" s="3374"/>
      <c r="G86" s="1269" t="s">
        <v>28</v>
      </c>
      <c r="H86" s="1761">
        <v>2008.8</v>
      </c>
      <c r="I86" s="963">
        <v>2035.7</v>
      </c>
      <c r="J86" s="1347">
        <v>1976.1</v>
      </c>
      <c r="K86" s="1675" t="s">
        <v>983</v>
      </c>
      <c r="L86" s="967">
        <v>3993</v>
      </c>
      <c r="M86" s="1526">
        <v>4100</v>
      </c>
      <c r="N86" s="964"/>
      <c r="O86" s="1398" t="s">
        <v>1524</v>
      </c>
      <c r="P86" s="348"/>
      <c r="Q86" s="348"/>
    </row>
    <row r="87" spans="1:17" s="50" customFormat="1" ht="70.5" customHeight="1">
      <c r="A87" s="902" t="s">
        <v>30</v>
      </c>
      <c r="B87" s="1032" t="s">
        <v>11</v>
      </c>
      <c r="C87" s="1033" t="s">
        <v>11</v>
      </c>
      <c r="D87" s="1029" t="s">
        <v>17</v>
      </c>
      <c r="E87" s="1030" t="s">
        <v>984</v>
      </c>
      <c r="F87" s="3374"/>
      <c r="G87" s="968" t="s">
        <v>15</v>
      </c>
      <c r="H87" s="1763">
        <v>188.5</v>
      </c>
      <c r="I87" s="198">
        <v>190.5</v>
      </c>
      <c r="J87" s="198">
        <v>190.5</v>
      </c>
      <c r="K87" s="1674" t="s">
        <v>328</v>
      </c>
      <c r="L87" s="1221">
        <v>650</v>
      </c>
      <c r="M87" s="1527">
        <v>650</v>
      </c>
      <c r="N87" s="1328"/>
      <c r="O87" s="1349"/>
      <c r="P87" s="349"/>
      <c r="Q87" s="349"/>
    </row>
    <row r="88" spans="1:17" s="59" customFormat="1" ht="102">
      <c r="A88" s="902" t="s">
        <v>30</v>
      </c>
      <c r="B88" s="1032" t="s">
        <v>11</v>
      </c>
      <c r="C88" s="1033" t="s">
        <v>11</v>
      </c>
      <c r="D88" s="1029" t="s">
        <v>30</v>
      </c>
      <c r="E88" s="1028" t="s">
        <v>985</v>
      </c>
      <c r="F88" s="3374"/>
      <c r="G88" s="1271" t="s">
        <v>522</v>
      </c>
      <c r="H88" s="1764">
        <v>184</v>
      </c>
      <c r="I88" s="973">
        <v>207.1</v>
      </c>
      <c r="J88" s="973">
        <v>207.1</v>
      </c>
      <c r="K88" s="1663" t="s">
        <v>329</v>
      </c>
      <c r="L88" s="965">
        <v>207</v>
      </c>
      <c r="M88" s="1528">
        <v>220</v>
      </c>
      <c r="N88" s="966"/>
      <c r="O88" s="690"/>
      <c r="P88" s="348"/>
      <c r="Q88" s="348"/>
    </row>
    <row r="89" spans="1:15" s="50" customFormat="1" ht="30.75" customHeight="1">
      <c r="A89" s="902" t="s">
        <v>30</v>
      </c>
      <c r="B89" s="903" t="s">
        <v>11</v>
      </c>
      <c r="C89" s="904" t="s">
        <v>11</v>
      </c>
      <c r="D89" s="3141"/>
      <c r="E89" s="3142"/>
      <c r="F89" s="3143"/>
      <c r="G89" s="970" t="s">
        <v>16</v>
      </c>
      <c r="H89" s="911">
        <f>SUM(H81:H88)</f>
        <v>14130.199999999999</v>
      </c>
      <c r="I89" s="911">
        <f>SUM(I81:I88)</f>
        <v>14974.1</v>
      </c>
      <c r="J89" s="911">
        <f>SUM(J81:J88)</f>
        <v>14941.3</v>
      </c>
      <c r="K89" s="3151"/>
      <c r="L89" s="3152"/>
      <c r="M89" s="3152"/>
      <c r="N89" s="3152"/>
      <c r="O89" s="3153"/>
    </row>
    <row r="90" spans="1:17" s="59" customFormat="1" ht="27" customHeight="1">
      <c r="A90" s="902" t="s">
        <v>30</v>
      </c>
      <c r="B90" s="1032" t="s">
        <v>11</v>
      </c>
      <c r="C90" s="1033" t="s">
        <v>23</v>
      </c>
      <c r="D90" s="1029"/>
      <c r="E90" s="3115" t="s">
        <v>986</v>
      </c>
      <c r="F90" s="3115"/>
      <c r="G90" s="3115"/>
      <c r="H90" s="3115"/>
      <c r="I90" s="3115"/>
      <c r="J90" s="3115"/>
      <c r="K90" s="3115"/>
      <c r="L90" s="3115"/>
      <c r="M90" s="3115"/>
      <c r="N90" s="1329"/>
      <c r="O90" s="1031"/>
      <c r="P90" s="348"/>
      <c r="Q90" s="348"/>
    </row>
    <row r="91" spans="1:15" s="50" customFormat="1" ht="75.75" customHeight="1">
      <c r="A91" s="902" t="s">
        <v>30</v>
      </c>
      <c r="B91" s="903" t="s">
        <v>11</v>
      </c>
      <c r="C91" s="904" t="s">
        <v>23</v>
      </c>
      <c r="D91" s="941" t="s">
        <v>11</v>
      </c>
      <c r="E91" s="1034" t="s">
        <v>429</v>
      </c>
      <c r="F91" s="3132" t="s">
        <v>1228</v>
      </c>
      <c r="G91" s="1035" t="s">
        <v>344</v>
      </c>
      <c r="H91" s="1765">
        <v>49.1</v>
      </c>
      <c r="I91" s="1766">
        <v>61.7</v>
      </c>
      <c r="J91" s="1036">
        <v>61.7</v>
      </c>
      <c r="K91" s="3268" t="s">
        <v>428</v>
      </c>
      <c r="L91" s="3269">
        <v>5</v>
      </c>
      <c r="M91" s="3414">
        <v>5</v>
      </c>
      <c r="N91" s="1330"/>
      <c r="O91" s="3213"/>
    </row>
    <row r="92" spans="1:15" s="50" customFormat="1" ht="114.75" customHeight="1">
      <c r="A92" s="902" t="s">
        <v>30</v>
      </c>
      <c r="B92" s="903" t="s">
        <v>11</v>
      </c>
      <c r="C92" s="1033" t="s">
        <v>23</v>
      </c>
      <c r="D92" s="1029" t="s">
        <v>17</v>
      </c>
      <c r="E92" s="1037" t="s">
        <v>430</v>
      </c>
      <c r="F92" s="3132"/>
      <c r="G92" s="1035" t="s">
        <v>344</v>
      </c>
      <c r="H92" s="1767">
        <v>71.5</v>
      </c>
      <c r="I92" s="1740">
        <v>95.6</v>
      </c>
      <c r="J92" s="45">
        <v>95.6</v>
      </c>
      <c r="K92" s="3268"/>
      <c r="L92" s="3269"/>
      <c r="M92" s="3414"/>
      <c r="N92" s="1331"/>
      <c r="O92" s="3214"/>
    </row>
    <row r="93" spans="1:15" s="50" customFormat="1" ht="32.25" customHeight="1">
      <c r="A93" s="902" t="s">
        <v>30</v>
      </c>
      <c r="B93" s="903" t="s">
        <v>11</v>
      </c>
      <c r="C93" s="1033" t="s">
        <v>23</v>
      </c>
      <c r="D93" s="1029" t="s">
        <v>30</v>
      </c>
      <c r="E93" s="1037" t="s">
        <v>431</v>
      </c>
      <c r="F93" s="3132"/>
      <c r="G93" s="1035" t="s">
        <v>344</v>
      </c>
      <c r="H93" s="1767">
        <v>40.3</v>
      </c>
      <c r="I93" s="1740">
        <v>53.6</v>
      </c>
      <c r="J93" s="45">
        <v>53.6</v>
      </c>
      <c r="K93" s="3268"/>
      <c r="L93" s="3269"/>
      <c r="M93" s="3414"/>
      <c r="N93" s="1331"/>
      <c r="O93" s="3214"/>
    </row>
    <row r="94" spans="1:15" s="50" customFormat="1" ht="32.25" customHeight="1">
      <c r="A94" s="902" t="s">
        <v>30</v>
      </c>
      <c r="B94" s="903" t="s">
        <v>11</v>
      </c>
      <c r="C94" s="1033" t="s">
        <v>23</v>
      </c>
      <c r="D94" s="1029" t="s">
        <v>19</v>
      </c>
      <c r="E94" s="1037" t="s">
        <v>432</v>
      </c>
      <c r="F94" s="3132"/>
      <c r="G94" s="1035" t="s">
        <v>344</v>
      </c>
      <c r="H94" s="1767">
        <v>9.2</v>
      </c>
      <c r="I94" s="1740">
        <v>0</v>
      </c>
      <c r="J94" s="45">
        <v>0</v>
      </c>
      <c r="K94" s="3268"/>
      <c r="L94" s="3269"/>
      <c r="M94" s="3414"/>
      <c r="N94" s="1331"/>
      <c r="O94" s="3214"/>
    </row>
    <row r="95" spans="1:15" s="50" customFormat="1" ht="49.5" customHeight="1">
      <c r="A95" s="902" t="s">
        <v>30</v>
      </c>
      <c r="B95" s="903" t="s">
        <v>11</v>
      </c>
      <c r="C95" s="1033" t="s">
        <v>23</v>
      </c>
      <c r="D95" s="1029" t="s">
        <v>20</v>
      </c>
      <c r="E95" s="1037" t="s">
        <v>433</v>
      </c>
      <c r="F95" s="3132"/>
      <c r="G95" s="1035" t="s">
        <v>344</v>
      </c>
      <c r="H95" s="1767">
        <v>28</v>
      </c>
      <c r="I95" s="1740">
        <v>34.1</v>
      </c>
      <c r="J95" s="45">
        <v>34.1</v>
      </c>
      <c r="K95" s="3268"/>
      <c r="L95" s="3269"/>
      <c r="M95" s="3414"/>
      <c r="N95" s="1332"/>
      <c r="O95" s="3215"/>
    </row>
    <row r="96" spans="1:15" s="50" customFormat="1" ht="30.75" customHeight="1">
      <c r="A96" s="902" t="s">
        <v>30</v>
      </c>
      <c r="B96" s="903" t="s">
        <v>11</v>
      </c>
      <c r="C96" s="904" t="s">
        <v>23</v>
      </c>
      <c r="D96" s="3141"/>
      <c r="E96" s="3142"/>
      <c r="F96" s="3143"/>
      <c r="G96" s="970" t="s">
        <v>16</v>
      </c>
      <c r="H96" s="911">
        <f>SUM(H91:H95)</f>
        <v>198.09999999999997</v>
      </c>
      <c r="I96" s="911">
        <f>SUM(I91:I95)</f>
        <v>245</v>
      </c>
      <c r="J96" s="911">
        <f>SUM(J91:J95)</f>
        <v>245</v>
      </c>
      <c r="K96" s="3167"/>
      <c r="L96" s="3168"/>
      <c r="M96" s="3168"/>
      <c r="N96" s="3168"/>
      <c r="O96" s="3169"/>
    </row>
    <row r="97" spans="1:15" s="50" customFormat="1" ht="22.5" customHeight="1">
      <c r="A97" s="923" t="s">
        <v>30</v>
      </c>
      <c r="B97" s="913" t="s">
        <v>11</v>
      </c>
      <c r="C97" s="3136" t="s">
        <v>25</v>
      </c>
      <c r="D97" s="3137"/>
      <c r="E97" s="3137"/>
      <c r="F97" s="3137"/>
      <c r="G97" s="3138"/>
      <c r="H97" s="914">
        <f>SUM(H89+H96)</f>
        <v>14328.3</v>
      </c>
      <c r="I97" s="914">
        <f>SUM(I89+I96)</f>
        <v>15219.1</v>
      </c>
      <c r="J97" s="914">
        <f>SUM(J89+J96)</f>
        <v>15186.3</v>
      </c>
      <c r="K97" s="3164"/>
      <c r="L97" s="3165"/>
      <c r="M97" s="3165"/>
      <c r="N97" s="3165"/>
      <c r="O97" s="3166"/>
    </row>
    <row r="98" spans="1:15" s="50" customFormat="1" ht="23.25" customHeight="1">
      <c r="A98" s="923" t="s">
        <v>30</v>
      </c>
      <c r="B98" s="3157" t="s">
        <v>31</v>
      </c>
      <c r="C98" s="3158"/>
      <c r="D98" s="3158"/>
      <c r="E98" s="3158"/>
      <c r="F98" s="3158"/>
      <c r="G98" s="3158"/>
      <c r="H98" s="956">
        <f>SUM(H97)</f>
        <v>14328.3</v>
      </c>
      <c r="I98" s="956">
        <f>SUM(I97)</f>
        <v>15219.1</v>
      </c>
      <c r="J98" s="956">
        <f>SUM(J97)</f>
        <v>15186.3</v>
      </c>
      <c r="K98" s="3270"/>
      <c r="L98" s="3271"/>
      <c r="M98" s="3271"/>
      <c r="N98" s="3271"/>
      <c r="O98" s="3272"/>
    </row>
    <row r="99" spans="1:15" s="50" customFormat="1" ht="23.25" customHeight="1">
      <c r="A99" s="923" t="s">
        <v>19</v>
      </c>
      <c r="B99" s="3133" t="s">
        <v>987</v>
      </c>
      <c r="C99" s="3134"/>
      <c r="D99" s="3134"/>
      <c r="E99" s="3134"/>
      <c r="F99" s="3134"/>
      <c r="G99" s="3134"/>
      <c r="H99" s="3134"/>
      <c r="I99" s="3134"/>
      <c r="J99" s="3134"/>
      <c r="K99" s="3134"/>
      <c r="L99" s="3134"/>
      <c r="M99" s="3134"/>
      <c r="N99" s="3134"/>
      <c r="O99" s="3135"/>
    </row>
    <row r="100" spans="1:15" s="50" customFormat="1" ht="26.25" customHeight="1">
      <c r="A100" s="902" t="s">
        <v>19</v>
      </c>
      <c r="B100" s="903" t="s">
        <v>11</v>
      </c>
      <c r="C100" s="3381" t="s">
        <v>988</v>
      </c>
      <c r="D100" s="3382"/>
      <c r="E100" s="3382"/>
      <c r="F100" s="3382"/>
      <c r="G100" s="3382"/>
      <c r="H100" s="3382"/>
      <c r="I100" s="3382"/>
      <c r="J100" s="3382"/>
      <c r="K100" s="3382"/>
      <c r="L100" s="3382"/>
      <c r="M100" s="3382"/>
      <c r="N100" s="3382"/>
      <c r="O100" s="3383"/>
    </row>
    <row r="101" spans="1:15" s="50" customFormat="1" ht="26.25" customHeight="1">
      <c r="A101" s="902" t="s">
        <v>19</v>
      </c>
      <c r="B101" s="903" t="s">
        <v>11</v>
      </c>
      <c r="C101" s="971" t="s">
        <v>11</v>
      </c>
      <c r="D101" s="3384" t="s">
        <v>989</v>
      </c>
      <c r="E101" s="3385"/>
      <c r="F101" s="3385"/>
      <c r="G101" s="3385"/>
      <c r="H101" s="3385"/>
      <c r="I101" s="3385"/>
      <c r="J101" s="3385"/>
      <c r="K101" s="3385"/>
      <c r="L101" s="3385"/>
      <c r="M101" s="3385"/>
      <c r="N101" s="3385"/>
      <c r="O101" s="3386"/>
    </row>
    <row r="102" spans="1:15" s="50" customFormat="1" ht="30" customHeight="1">
      <c r="A102" s="3102" t="s">
        <v>19</v>
      </c>
      <c r="B102" s="3107" t="s">
        <v>11</v>
      </c>
      <c r="C102" s="3309" t="s">
        <v>11</v>
      </c>
      <c r="D102" s="3262" t="s">
        <v>11</v>
      </c>
      <c r="E102" s="3375" t="s">
        <v>990</v>
      </c>
      <c r="F102" s="3220" t="s">
        <v>1229</v>
      </c>
      <c r="G102" s="972" t="s">
        <v>15</v>
      </c>
      <c r="H102" s="1768">
        <v>3421.1</v>
      </c>
      <c r="I102" s="1764">
        <v>3419.4</v>
      </c>
      <c r="J102" s="974">
        <v>3412.8</v>
      </c>
      <c r="K102" s="3139" t="s">
        <v>330</v>
      </c>
      <c r="L102" s="3410">
        <v>8</v>
      </c>
      <c r="M102" s="3265">
        <v>8</v>
      </c>
      <c r="N102" s="3410"/>
      <c r="O102" s="2429" t="s">
        <v>1525</v>
      </c>
    </row>
    <row r="103" spans="1:15" s="50" customFormat="1" ht="29.25" customHeight="1">
      <c r="A103" s="3103"/>
      <c r="B103" s="3182"/>
      <c r="C103" s="3310"/>
      <c r="D103" s="3263"/>
      <c r="E103" s="3376"/>
      <c r="F103" s="3313"/>
      <c r="G103" s="975" t="s">
        <v>344</v>
      </c>
      <c r="H103" s="1769"/>
      <c r="I103" s="1769">
        <v>208.7</v>
      </c>
      <c r="J103" s="976">
        <v>208.7</v>
      </c>
      <c r="K103" s="3140"/>
      <c r="L103" s="3411"/>
      <c r="M103" s="3266"/>
      <c r="N103" s="3411"/>
      <c r="O103" s="2430"/>
    </row>
    <row r="104" spans="1:15" s="50" customFormat="1" ht="29.25" customHeight="1">
      <c r="A104" s="3103"/>
      <c r="B104" s="3182"/>
      <c r="C104" s="3310"/>
      <c r="D104" s="3263"/>
      <c r="E104" s="3376"/>
      <c r="F104" s="3313"/>
      <c r="G104" s="975" t="s">
        <v>416</v>
      </c>
      <c r="H104" s="1769"/>
      <c r="I104" s="1769">
        <v>35.9</v>
      </c>
      <c r="J104" s="976">
        <v>35.9</v>
      </c>
      <c r="K104" s="1673"/>
      <c r="L104" s="3412"/>
      <c r="M104" s="3267"/>
      <c r="N104" s="3412"/>
      <c r="O104" s="2431"/>
    </row>
    <row r="105" spans="1:15" s="50" customFormat="1" ht="31.5" customHeight="1">
      <c r="A105" s="3103"/>
      <c r="B105" s="3182"/>
      <c r="C105" s="3310"/>
      <c r="D105" s="3263"/>
      <c r="E105" s="3376"/>
      <c r="F105" s="3313"/>
      <c r="G105" s="977" t="s">
        <v>28</v>
      </c>
      <c r="H105" s="1770">
        <v>270.4</v>
      </c>
      <c r="I105" s="1755">
        <v>278.7</v>
      </c>
      <c r="J105" s="978">
        <v>240.3</v>
      </c>
      <c r="K105" s="3139" t="s">
        <v>991</v>
      </c>
      <c r="L105" s="3277">
        <v>3730</v>
      </c>
      <c r="M105" s="3413">
        <v>4133</v>
      </c>
      <c r="N105" s="3410"/>
      <c r="O105" s="3273"/>
    </row>
    <row r="106" spans="1:15" s="50" customFormat="1" ht="43.5" customHeight="1">
      <c r="A106" s="3103"/>
      <c r="B106" s="3182"/>
      <c r="C106" s="3310"/>
      <c r="D106" s="3263"/>
      <c r="E106" s="3376"/>
      <c r="F106" s="3313"/>
      <c r="G106" s="1038" t="s">
        <v>249</v>
      </c>
      <c r="H106" s="1771">
        <v>49</v>
      </c>
      <c r="I106" s="1764">
        <v>49</v>
      </c>
      <c r="J106" s="1039">
        <v>48.9</v>
      </c>
      <c r="K106" s="3140"/>
      <c r="L106" s="3277"/>
      <c r="M106" s="3413"/>
      <c r="N106" s="3411"/>
      <c r="O106" s="3274"/>
    </row>
    <row r="107" spans="1:15" s="50" customFormat="1" ht="43.5" customHeight="1">
      <c r="A107" s="3104"/>
      <c r="B107" s="3108"/>
      <c r="C107" s="3311"/>
      <c r="D107" s="3264"/>
      <c r="E107" s="3377"/>
      <c r="F107" s="3221"/>
      <c r="G107" s="1219" t="s">
        <v>318</v>
      </c>
      <c r="H107" s="1772"/>
      <c r="I107" s="1755">
        <v>10</v>
      </c>
      <c r="J107" s="978">
        <v>10</v>
      </c>
      <c r="K107" s="3276"/>
      <c r="L107" s="3277"/>
      <c r="M107" s="3413"/>
      <c r="N107" s="3412"/>
      <c r="O107" s="3275"/>
    </row>
    <row r="108" spans="1:15" s="50" customFormat="1" ht="42.75" customHeight="1">
      <c r="A108" s="3102" t="s">
        <v>19</v>
      </c>
      <c r="B108" s="3279" t="s">
        <v>11</v>
      </c>
      <c r="C108" s="3281" t="s">
        <v>11</v>
      </c>
      <c r="D108" s="3116" t="s">
        <v>17</v>
      </c>
      <c r="E108" s="3283" t="s">
        <v>992</v>
      </c>
      <c r="F108" s="3132" t="s">
        <v>1230</v>
      </c>
      <c r="G108" s="1218" t="s">
        <v>36</v>
      </c>
      <c r="H108" s="1766">
        <v>446</v>
      </c>
      <c r="I108" s="1773">
        <v>446</v>
      </c>
      <c r="J108" s="983">
        <v>233.9</v>
      </c>
      <c r="K108" s="3408" t="s">
        <v>1503</v>
      </c>
      <c r="L108" s="3277">
        <v>3206</v>
      </c>
      <c r="M108" s="3409">
        <v>3200</v>
      </c>
      <c r="N108" s="3410"/>
      <c r="O108" s="2468" t="s">
        <v>1526</v>
      </c>
    </row>
    <row r="109" spans="1:15" s="50" customFormat="1" ht="45.75" customHeight="1">
      <c r="A109" s="3103"/>
      <c r="B109" s="3280"/>
      <c r="C109" s="3282"/>
      <c r="D109" s="3117"/>
      <c r="E109" s="3284"/>
      <c r="F109" s="3132"/>
      <c r="G109" s="1709" t="s">
        <v>1171</v>
      </c>
      <c r="H109" s="1766"/>
      <c r="I109" s="1773">
        <v>0.2</v>
      </c>
      <c r="J109" s="983">
        <v>0</v>
      </c>
      <c r="K109" s="3408"/>
      <c r="L109" s="3277"/>
      <c r="M109" s="3409"/>
      <c r="N109" s="3411"/>
      <c r="O109" s="2469"/>
    </row>
    <row r="110" spans="1:15" s="50" customFormat="1" ht="55.5" customHeight="1">
      <c r="A110" s="3103"/>
      <c r="B110" s="3280"/>
      <c r="C110" s="3282"/>
      <c r="D110" s="3117"/>
      <c r="E110" s="3284"/>
      <c r="F110" s="3132"/>
      <c r="G110" s="1269" t="s">
        <v>232</v>
      </c>
      <c r="H110" s="1774">
        <v>0.2</v>
      </c>
      <c r="I110" s="1775"/>
      <c r="J110" s="932"/>
      <c r="K110" s="3408"/>
      <c r="L110" s="3277"/>
      <c r="M110" s="3409"/>
      <c r="N110" s="3412"/>
      <c r="O110" s="2731"/>
    </row>
    <row r="111" spans="1:15" s="50" customFormat="1" ht="82.5" customHeight="1">
      <c r="A111" s="902" t="s">
        <v>19</v>
      </c>
      <c r="B111" s="903" t="s">
        <v>11</v>
      </c>
      <c r="C111" s="936" t="s">
        <v>11</v>
      </c>
      <c r="D111" s="905" t="s">
        <v>30</v>
      </c>
      <c r="E111" s="980" t="s">
        <v>993</v>
      </c>
      <c r="F111" s="1245" t="s">
        <v>1231</v>
      </c>
      <c r="G111" s="979" t="s">
        <v>15</v>
      </c>
      <c r="H111" s="1765">
        <v>28.3</v>
      </c>
      <c r="I111" s="1776">
        <v>19.2</v>
      </c>
      <c r="J111" s="1040">
        <v>17.3</v>
      </c>
      <c r="K111" s="1671" t="s">
        <v>331</v>
      </c>
      <c r="L111" s="1350">
        <v>140</v>
      </c>
      <c r="M111" s="1529">
        <v>140</v>
      </c>
      <c r="N111" s="1350"/>
      <c r="O111" s="1672" t="s">
        <v>1527</v>
      </c>
    </row>
    <row r="112" spans="1:15" s="50" customFormat="1" ht="30.75" customHeight="1">
      <c r="A112" s="902" t="s">
        <v>19</v>
      </c>
      <c r="B112" s="903" t="s">
        <v>11</v>
      </c>
      <c r="C112" s="904" t="s">
        <v>11</v>
      </c>
      <c r="D112" s="981"/>
      <c r="E112" s="3141"/>
      <c r="F112" s="3143"/>
      <c r="G112" s="970" t="s">
        <v>16</v>
      </c>
      <c r="H112" s="911">
        <f>SUM(H102:H111)</f>
        <v>4215</v>
      </c>
      <c r="I112" s="911">
        <f>SUM(I102:I111)</f>
        <v>4467.099999999999</v>
      </c>
      <c r="J112" s="911">
        <f>SUM(J102:J111)</f>
        <v>4207.8</v>
      </c>
      <c r="K112" s="3151"/>
      <c r="L112" s="3152"/>
      <c r="M112" s="3152"/>
      <c r="N112" s="3152"/>
      <c r="O112" s="3153"/>
    </row>
    <row r="113" spans="1:15" s="50" customFormat="1" ht="36.75" customHeight="1">
      <c r="A113" s="3105" t="s">
        <v>19</v>
      </c>
      <c r="B113" s="3107" t="s">
        <v>11</v>
      </c>
      <c r="C113" s="3129" t="s">
        <v>19</v>
      </c>
      <c r="D113" s="3170"/>
      <c r="E113" s="3150" t="s">
        <v>994</v>
      </c>
      <c r="F113" s="3150" t="s">
        <v>1232</v>
      </c>
      <c r="G113" s="1289" t="s">
        <v>15</v>
      </c>
      <c r="H113" s="1777">
        <v>100</v>
      </c>
      <c r="I113" s="982">
        <v>99.9</v>
      </c>
      <c r="J113" s="982">
        <v>99.9</v>
      </c>
      <c r="K113" s="1220" t="s">
        <v>434</v>
      </c>
      <c r="L113" s="1221">
        <v>1000</v>
      </c>
      <c r="M113" s="1527">
        <v>1000</v>
      </c>
      <c r="N113" s="1328"/>
      <c r="O113" s="1222"/>
    </row>
    <row r="114" spans="1:15" s="50" customFormat="1" ht="31.5" customHeight="1">
      <c r="A114" s="3106"/>
      <c r="B114" s="3108"/>
      <c r="C114" s="3131"/>
      <c r="D114" s="3171"/>
      <c r="E114" s="3126"/>
      <c r="F114" s="3126"/>
      <c r="G114" s="910" t="s">
        <v>16</v>
      </c>
      <c r="H114" s="911">
        <f>H113</f>
        <v>100</v>
      </c>
      <c r="I114" s="911">
        <f>I113</f>
        <v>99.9</v>
      </c>
      <c r="J114" s="911">
        <f>J113</f>
        <v>99.9</v>
      </c>
      <c r="K114" s="3154"/>
      <c r="L114" s="3155"/>
      <c r="M114" s="3155"/>
      <c r="N114" s="3155"/>
      <c r="O114" s="3156"/>
    </row>
    <row r="115" spans="1:15" s="50" customFormat="1" ht="19.5" customHeight="1">
      <c r="A115" s="923" t="s">
        <v>19</v>
      </c>
      <c r="B115" s="957" t="s">
        <v>11</v>
      </c>
      <c r="C115" s="3285" t="s">
        <v>25</v>
      </c>
      <c r="D115" s="3286"/>
      <c r="E115" s="3286"/>
      <c r="F115" s="3286"/>
      <c r="G115" s="3286"/>
      <c r="H115" s="914">
        <f>SUM(H114+H112)</f>
        <v>4315</v>
      </c>
      <c r="I115" s="914">
        <f>SUM(I114+I112)</f>
        <v>4566.999999999999</v>
      </c>
      <c r="J115" s="914">
        <f>SUM(J114+J112)</f>
        <v>4307.7</v>
      </c>
      <c r="K115" s="3164"/>
      <c r="L115" s="3165"/>
      <c r="M115" s="3165"/>
      <c r="N115" s="3165"/>
      <c r="O115" s="3166"/>
    </row>
    <row r="116" spans="1:15" s="50" customFormat="1" ht="21" customHeight="1">
      <c r="A116" s="923" t="s">
        <v>19</v>
      </c>
      <c r="B116" s="3287" t="s">
        <v>31</v>
      </c>
      <c r="C116" s="3288"/>
      <c r="D116" s="3288"/>
      <c r="E116" s="3288"/>
      <c r="F116" s="3288"/>
      <c r="G116" s="3288"/>
      <c r="H116" s="956">
        <f>SUM(H115)</f>
        <v>4315</v>
      </c>
      <c r="I116" s="956">
        <f>SUM(I115)</f>
        <v>4566.999999999999</v>
      </c>
      <c r="J116" s="956">
        <f>SUM(J115)</f>
        <v>4307.7</v>
      </c>
      <c r="K116" s="3270"/>
      <c r="L116" s="3271"/>
      <c r="M116" s="3271"/>
      <c r="N116" s="3271"/>
      <c r="O116" s="3272"/>
    </row>
    <row r="117" spans="1:15" s="50" customFormat="1" ht="24.75" customHeight="1">
      <c r="A117" s="923" t="s">
        <v>20</v>
      </c>
      <c r="B117" s="3133" t="s">
        <v>995</v>
      </c>
      <c r="C117" s="3134"/>
      <c r="D117" s="3134"/>
      <c r="E117" s="3134"/>
      <c r="F117" s="3134"/>
      <c r="G117" s="3134"/>
      <c r="H117" s="3134"/>
      <c r="I117" s="3134"/>
      <c r="J117" s="3134"/>
      <c r="K117" s="3134"/>
      <c r="L117" s="3134"/>
      <c r="M117" s="3134"/>
      <c r="N117" s="3134"/>
      <c r="O117" s="3135"/>
    </row>
    <row r="118" spans="1:15" s="50" customFormat="1" ht="21.75" customHeight="1">
      <c r="A118" s="923" t="s">
        <v>20</v>
      </c>
      <c r="B118" s="957" t="s">
        <v>11</v>
      </c>
      <c r="C118" s="3297" t="s">
        <v>583</v>
      </c>
      <c r="D118" s="3298"/>
      <c r="E118" s="3298"/>
      <c r="F118" s="3298"/>
      <c r="G118" s="3298"/>
      <c r="H118" s="3298"/>
      <c r="I118" s="3298"/>
      <c r="J118" s="3298"/>
      <c r="K118" s="3298"/>
      <c r="L118" s="3298"/>
      <c r="M118" s="3298"/>
      <c r="N118" s="3298"/>
      <c r="O118" s="3299"/>
    </row>
    <row r="119" spans="1:15" s="50" customFormat="1" ht="63" customHeight="1">
      <c r="A119" s="3127" t="s">
        <v>20</v>
      </c>
      <c r="B119" s="3128" t="s">
        <v>11</v>
      </c>
      <c r="C119" s="3111" t="s">
        <v>11</v>
      </c>
      <c r="D119" s="3129"/>
      <c r="E119" s="3178" t="s">
        <v>996</v>
      </c>
      <c r="F119" s="3210" t="s">
        <v>1233</v>
      </c>
      <c r="G119" s="1041" t="s">
        <v>15</v>
      </c>
      <c r="H119" s="1773">
        <v>573</v>
      </c>
      <c r="I119" s="983">
        <v>573</v>
      </c>
      <c r="J119" s="983">
        <v>546</v>
      </c>
      <c r="K119" s="1315" t="s">
        <v>1504</v>
      </c>
      <c r="L119" s="1316" t="s">
        <v>1506</v>
      </c>
      <c r="M119" s="1536" t="s">
        <v>1506</v>
      </c>
      <c r="N119" s="984"/>
      <c r="O119" s="985"/>
    </row>
    <row r="120" spans="1:15" s="50" customFormat="1" ht="84" customHeight="1">
      <c r="A120" s="3127"/>
      <c r="B120" s="3128"/>
      <c r="C120" s="3111"/>
      <c r="D120" s="3130"/>
      <c r="E120" s="3178"/>
      <c r="F120" s="3211"/>
      <c r="G120" s="1041" t="s">
        <v>318</v>
      </c>
      <c r="H120" s="1773">
        <v>150</v>
      </c>
      <c r="I120" s="983">
        <v>150</v>
      </c>
      <c r="J120" s="983">
        <v>150</v>
      </c>
      <c r="K120" s="1315" t="s">
        <v>1505</v>
      </c>
      <c r="L120" s="1317">
        <v>10</v>
      </c>
      <c r="M120" s="1537">
        <v>10</v>
      </c>
      <c r="N120" s="934"/>
      <c r="O120" s="985"/>
    </row>
    <row r="121" spans="1:15" s="50" customFormat="1" ht="29.25" customHeight="1">
      <c r="A121" s="3127"/>
      <c r="B121" s="3128"/>
      <c r="C121" s="3111"/>
      <c r="D121" s="3131"/>
      <c r="E121" s="3178"/>
      <c r="F121" s="3212"/>
      <c r="G121" s="970" t="s">
        <v>16</v>
      </c>
      <c r="H121" s="911">
        <f>SUM(H119:H120)</f>
        <v>723</v>
      </c>
      <c r="I121" s="911">
        <f>SUM(I119:I120)</f>
        <v>723</v>
      </c>
      <c r="J121" s="911">
        <f>SUM(J119:J120)</f>
        <v>696</v>
      </c>
      <c r="K121" s="3159"/>
      <c r="L121" s="3160"/>
      <c r="M121" s="3160"/>
      <c r="N121" s="3160"/>
      <c r="O121" s="3161"/>
    </row>
    <row r="122" spans="1:15" s="50" customFormat="1" ht="19.5" customHeight="1">
      <c r="A122" s="923" t="s">
        <v>20</v>
      </c>
      <c r="B122" s="957" t="s">
        <v>11</v>
      </c>
      <c r="C122" s="3285" t="s">
        <v>25</v>
      </c>
      <c r="D122" s="3286"/>
      <c r="E122" s="3286"/>
      <c r="F122" s="3286"/>
      <c r="G122" s="3286"/>
      <c r="H122" s="914">
        <f>SUM(H121+H118)</f>
        <v>723</v>
      </c>
      <c r="I122" s="914">
        <f>SUM(I121+I118)</f>
        <v>723</v>
      </c>
      <c r="J122" s="914">
        <f>SUM(J121+J118)</f>
        <v>696</v>
      </c>
      <c r="K122" s="3164"/>
      <c r="L122" s="3165"/>
      <c r="M122" s="3165"/>
      <c r="N122" s="3165"/>
      <c r="O122" s="3166"/>
    </row>
    <row r="123" spans="1:15" s="50" customFormat="1" ht="21.75" customHeight="1">
      <c r="A123" s="923" t="s">
        <v>20</v>
      </c>
      <c r="B123" s="957" t="s">
        <v>17</v>
      </c>
      <c r="C123" s="3297" t="s">
        <v>997</v>
      </c>
      <c r="D123" s="3298"/>
      <c r="E123" s="3298"/>
      <c r="F123" s="3298"/>
      <c r="G123" s="3298"/>
      <c r="H123" s="3298"/>
      <c r="I123" s="3298"/>
      <c r="J123" s="3298"/>
      <c r="K123" s="3298"/>
      <c r="L123" s="3298"/>
      <c r="M123" s="3298"/>
      <c r="N123" s="3298"/>
      <c r="O123" s="3299"/>
    </row>
    <row r="124" spans="1:15" s="50" customFormat="1" ht="135" customHeight="1">
      <c r="A124" s="3127" t="s">
        <v>20</v>
      </c>
      <c r="B124" s="3128" t="s">
        <v>17</v>
      </c>
      <c r="C124" s="3111" t="s">
        <v>23</v>
      </c>
      <c r="D124" s="3129"/>
      <c r="E124" s="3178" t="s">
        <v>998</v>
      </c>
      <c r="F124" s="3278" t="s">
        <v>1234</v>
      </c>
      <c r="G124" s="986" t="s">
        <v>34</v>
      </c>
      <c r="H124" s="1778">
        <v>667</v>
      </c>
      <c r="I124" s="987">
        <v>667</v>
      </c>
      <c r="J124" s="47">
        <v>666.9</v>
      </c>
      <c r="K124" s="1670" t="s">
        <v>435</v>
      </c>
      <c r="L124" s="988">
        <v>100</v>
      </c>
      <c r="M124" s="1524">
        <v>100</v>
      </c>
      <c r="N124" s="988"/>
      <c r="O124" s="989"/>
    </row>
    <row r="125" spans="1:15" s="50" customFormat="1" ht="29.25" customHeight="1">
      <c r="A125" s="3127"/>
      <c r="B125" s="3128"/>
      <c r="C125" s="3111"/>
      <c r="D125" s="3131"/>
      <c r="E125" s="3178"/>
      <c r="F125" s="3278"/>
      <c r="G125" s="970" t="s">
        <v>16</v>
      </c>
      <c r="H125" s="911">
        <f>SUM(H124)</f>
        <v>667</v>
      </c>
      <c r="I125" s="911">
        <f>SUM(I124)</f>
        <v>667</v>
      </c>
      <c r="J125" s="911">
        <f>SUM(J124)</f>
        <v>666.9</v>
      </c>
      <c r="K125" s="3159"/>
      <c r="L125" s="3160"/>
      <c r="M125" s="3160"/>
      <c r="N125" s="3160"/>
      <c r="O125" s="3161"/>
    </row>
    <row r="126" spans="1:15" s="50" customFormat="1" ht="55.5" customHeight="1">
      <c r="A126" s="3127" t="s">
        <v>20</v>
      </c>
      <c r="B126" s="3128" t="s">
        <v>17</v>
      </c>
      <c r="C126" s="3111" t="s">
        <v>72</v>
      </c>
      <c r="D126" s="990"/>
      <c r="E126" s="3220" t="s">
        <v>999</v>
      </c>
      <c r="F126" s="3210" t="s">
        <v>1235</v>
      </c>
      <c r="G126" s="950" t="s">
        <v>318</v>
      </c>
      <c r="H126" s="1779">
        <v>501.5</v>
      </c>
      <c r="I126" s="991">
        <v>351.1</v>
      </c>
      <c r="J126" s="991">
        <v>329.5</v>
      </c>
      <c r="K126" s="1669" t="s">
        <v>1507</v>
      </c>
      <c r="L126" s="992">
        <v>100</v>
      </c>
      <c r="M126" s="1530">
        <v>50</v>
      </c>
      <c r="N126" s="988"/>
      <c r="O126" s="3121" t="s">
        <v>1528</v>
      </c>
    </row>
    <row r="127" spans="1:15" s="50" customFormat="1" ht="48" customHeight="1">
      <c r="A127" s="3127"/>
      <c r="B127" s="3128"/>
      <c r="C127" s="3111"/>
      <c r="D127" s="990"/>
      <c r="E127" s="3313"/>
      <c r="F127" s="3211"/>
      <c r="G127" s="950" t="s">
        <v>15</v>
      </c>
      <c r="H127" s="1223"/>
      <c r="I127" s="991">
        <v>16</v>
      </c>
      <c r="J127" s="991">
        <v>3.6</v>
      </c>
      <c r="K127" s="3366" t="s">
        <v>1000</v>
      </c>
      <c r="L127" s="3463">
        <v>100</v>
      </c>
      <c r="M127" s="3464">
        <v>100</v>
      </c>
      <c r="N127" s="3367"/>
      <c r="O127" s="3122"/>
    </row>
    <row r="128" spans="1:15" s="50" customFormat="1" ht="45" customHeight="1">
      <c r="A128" s="3127"/>
      <c r="B128" s="3128"/>
      <c r="C128" s="3111"/>
      <c r="D128" s="990"/>
      <c r="E128" s="3313"/>
      <c r="F128" s="3211"/>
      <c r="G128" s="950" t="s">
        <v>416</v>
      </c>
      <c r="H128" s="1223"/>
      <c r="I128" s="991">
        <v>50</v>
      </c>
      <c r="J128" s="991">
        <v>50</v>
      </c>
      <c r="K128" s="3366"/>
      <c r="L128" s="3463"/>
      <c r="M128" s="3464"/>
      <c r="N128" s="3368"/>
      <c r="O128" s="3123"/>
    </row>
    <row r="129" spans="1:15" s="50" customFormat="1" ht="29.25" customHeight="1">
      <c r="A129" s="3127"/>
      <c r="B129" s="3128"/>
      <c r="C129" s="3111"/>
      <c r="D129" s="990"/>
      <c r="E129" s="3221"/>
      <c r="F129" s="3212"/>
      <c r="G129" s="970" t="s">
        <v>16</v>
      </c>
      <c r="H129" s="911">
        <f>SUM(H126+H127+H128)</f>
        <v>501.5</v>
      </c>
      <c r="I129" s="911">
        <f>SUM(I126+I127+I128)</f>
        <v>417.1</v>
      </c>
      <c r="J129" s="911">
        <f>SUM(J126+J127+J128)</f>
        <v>383.1</v>
      </c>
      <c r="K129" s="3159"/>
      <c r="L129" s="3160"/>
      <c r="M129" s="3160"/>
      <c r="N129" s="3160"/>
      <c r="O129" s="3161"/>
    </row>
    <row r="130" spans="1:15" s="50" customFormat="1" ht="35.25" customHeight="1">
      <c r="A130" s="3127" t="s">
        <v>20</v>
      </c>
      <c r="B130" s="3128" t="s">
        <v>17</v>
      </c>
      <c r="C130" s="3111" t="s">
        <v>74</v>
      </c>
      <c r="D130" s="3129"/>
      <c r="E130" s="3308" t="s">
        <v>75</v>
      </c>
      <c r="F130" s="3308" t="s">
        <v>1236</v>
      </c>
      <c r="G130" s="3306" t="s">
        <v>34</v>
      </c>
      <c r="H130" s="3098">
        <v>767</v>
      </c>
      <c r="I130" s="3098">
        <v>767</v>
      </c>
      <c r="J130" s="3100">
        <v>514.9</v>
      </c>
      <c r="K130" s="3293" t="s">
        <v>1001</v>
      </c>
      <c r="L130" s="3269">
        <v>100</v>
      </c>
      <c r="M130" s="3295">
        <v>40</v>
      </c>
      <c r="N130" s="1330"/>
      <c r="O130" s="3162" t="s">
        <v>1529</v>
      </c>
    </row>
    <row r="131" spans="1:15" s="50" customFormat="1" ht="121.5" customHeight="1">
      <c r="A131" s="3127"/>
      <c r="B131" s="3128"/>
      <c r="C131" s="3111"/>
      <c r="D131" s="3130"/>
      <c r="E131" s="3308"/>
      <c r="F131" s="3308"/>
      <c r="G131" s="3307"/>
      <c r="H131" s="3099"/>
      <c r="I131" s="3099"/>
      <c r="J131" s="3101"/>
      <c r="K131" s="3294"/>
      <c r="L131" s="3269"/>
      <c r="M131" s="3295"/>
      <c r="N131" s="1332"/>
      <c r="O131" s="3163"/>
    </row>
    <row r="132" spans="1:15" s="50" customFormat="1" ht="24" customHeight="1">
      <c r="A132" s="3127"/>
      <c r="B132" s="3128"/>
      <c r="C132" s="3111"/>
      <c r="D132" s="3131"/>
      <c r="E132" s="3308"/>
      <c r="F132" s="3308"/>
      <c r="G132" s="995" t="s">
        <v>16</v>
      </c>
      <c r="H132" s="996">
        <f>H130</f>
        <v>767</v>
      </c>
      <c r="I132" s="996">
        <f>SUM(I130:I131)</f>
        <v>767</v>
      </c>
      <c r="J132" s="996">
        <f>SUM(J130:J131)</f>
        <v>514.9</v>
      </c>
      <c r="K132" s="3159"/>
      <c r="L132" s="3160"/>
      <c r="M132" s="3160"/>
      <c r="N132" s="3160"/>
      <c r="O132" s="3161"/>
    </row>
    <row r="133" spans="1:15" s="50" customFormat="1" ht="59.25" customHeight="1">
      <c r="A133" s="3238" t="s">
        <v>20</v>
      </c>
      <c r="B133" s="3128" t="s">
        <v>17</v>
      </c>
      <c r="C133" s="3249" t="s">
        <v>78</v>
      </c>
      <c r="D133" s="3309"/>
      <c r="E133" s="3312" t="s">
        <v>79</v>
      </c>
      <c r="F133" s="3348" t="s">
        <v>1237</v>
      </c>
      <c r="G133" s="986" t="s">
        <v>15</v>
      </c>
      <c r="H133" s="1780">
        <v>150</v>
      </c>
      <c r="I133" s="998">
        <v>41</v>
      </c>
      <c r="J133" s="999">
        <v>32</v>
      </c>
      <c r="K133" s="1667" t="s">
        <v>1511</v>
      </c>
      <c r="L133" s="933">
        <v>1</v>
      </c>
      <c r="M133" s="1538">
        <v>1</v>
      </c>
      <c r="N133" s="1351"/>
      <c r="O133" s="3149"/>
    </row>
    <row r="134" spans="1:15" s="50" customFormat="1" ht="70.5" customHeight="1">
      <c r="A134" s="3238"/>
      <c r="B134" s="3128"/>
      <c r="C134" s="3249"/>
      <c r="D134" s="3310"/>
      <c r="E134" s="3312"/>
      <c r="F134" s="3348"/>
      <c r="G134" s="986" t="s">
        <v>318</v>
      </c>
      <c r="H134" s="1780">
        <v>30</v>
      </c>
      <c r="I134" s="997">
        <v>10</v>
      </c>
      <c r="J134" s="1000">
        <v>0</v>
      </c>
      <c r="K134" s="1668" t="s">
        <v>1512</v>
      </c>
      <c r="L134" s="933">
        <v>100</v>
      </c>
      <c r="M134" s="1516">
        <v>100</v>
      </c>
      <c r="N134" s="933"/>
      <c r="O134" s="3149"/>
    </row>
    <row r="135" spans="1:15" s="50" customFormat="1" ht="29.25" customHeight="1">
      <c r="A135" s="3238"/>
      <c r="B135" s="3128"/>
      <c r="C135" s="3249"/>
      <c r="D135" s="3311"/>
      <c r="E135" s="3312"/>
      <c r="F135" s="3348"/>
      <c r="G135" s="910" t="s">
        <v>16</v>
      </c>
      <c r="H135" s="911">
        <f>SUM(H133:H134)</f>
        <v>180</v>
      </c>
      <c r="I135" s="911">
        <f>SUM(I133:I134)</f>
        <v>51</v>
      </c>
      <c r="J135" s="911">
        <f>SUM(J133:J134)</f>
        <v>32</v>
      </c>
      <c r="K135" s="3151"/>
      <c r="L135" s="3152"/>
      <c r="M135" s="3152"/>
      <c r="N135" s="3152"/>
      <c r="O135" s="3153"/>
    </row>
    <row r="136" spans="1:15" s="50" customFormat="1" ht="45" customHeight="1">
      <c r="A136" s="3238" t="s">
        <v>20</v>
      </c>
      <c r="B136" s="3128" t="s">
        <v>17</v>
      </c>
      <c r="C136" s="3249" t="s">
        <v>120</v>
      </c>
      <c r="D136" s="3309"/>
      <c r="E136" s="3312" t="s">
        <v>1002</v>
      </c>
      <c r="F136" s="3087" t="s">
        <v>1238</v>
      </c>
      <c r="G136" s="986" t="s">
        <v>15</v>
      </c>
      <c r="H136" s="1780">
        <v>320</v>
      </c>
      <c r="I136" s="1001">
        <v>233.6</v>
      </c>
      <c r="J136" s="1002">
        <v>233.6</v>
      </c>
      <c r="K136" s="3439" t="s">
        <v>1003</v>
      </c>
      <c r="L136" s="3365">
        <v>100</v>
      </c>
      <c r="M136" s="3097">
        <v>100</v>
      </c>
      <c r="N136" s="1333"/>
      <c r="O136" s="3113"/>
    </row>
    <row r="137" spans="1:15" s="50" customFormat="1" ht="32.25" customHeight="1">
      <c r="A137" s="3238"/>
      <c r="B137" s="3128"/>
      <c r="C137" s="3249"/>
      <c r="D137" s="3310"/>
      <c r="E137" s="3312"/>
      <c r="F137" s="3087"/>
      <c r="G137" s="1712" t="s">
        <v>318</v>
      </c>
      <c r="H137" s="1003"/>
      <c r="I137" s="1004"/>
      <c r="J137" s="1005"/>
      <c r="K137" s="3439"/>
      <c r="L137" s="3365"/>
      <c r="M137" s="3097"/>
      <c r="N137" s="1334"/>
      <c r="O137" s="3114"/>
    </row>
    <row r="138" spans="1:15" s="50" customFormat="1" ht="26.25" customHeight="1">
      <c r="A138" s="3238"/>
      <c r="B138" s="3128"/>
      <c r="C138" s="3249"/>
      <c r="D138" s="3311"/>
      <c r="E138" s="3312"/>
      <c r="F138" s="3087"/>
      <c r="G138" s="910" t="s">
        <v>16</v>
      </c>
      <c r="H138" s="911">
        <f>SUM(H136:H137)</f>
        <v>320</v>
      </c>
      <c r="I138" s="911">
        <f>SUM(I136:I137)</f>
        <v>233.6</v>
      </c>
      <c r="J138" s="911">
        <f>SUM(J136:J137)</f>
        <v>233.6</v>
      </c>
      <c r="K138" s="3151"/>
      <c r="L138" s="3152"/>
      <c r="M138" s="3152"/>
      <c r="N138" s="3152"/>
      <c r="O138" s="3153"/>
    </row>
    <row r="139" spans="1:15" s="50" customFormat="1" ht="67.5" customHeight="1">
      <c r="A139" s="3127" t="s">
        <v>20</v>
      </c>
      <c r="B139" s="3128" t="s">
        <v>17</v>
      </c>
      <c r="C139" s="3111" t="s">
        <v>81</v>
      </c>
      <c r="D139" s="3129"/>
      <c r="E139" s="3308" t="s">
        <v>1004</v>
      </c>
      <c r="F139" s="3087" t="s">
        <v>1239</v>
      </c>
      <c r="G139" s="1007" t="s">
        <v>15</v>
      </c>
      <c r="H139" s="1781">
        <v>180</v>
      </c>
      <c r="I139" s="1008">
        <v>257.2</v>
      </c>
      <c r="J139" s="1009">
        <v>203.3</v>
      </c>
      <c r="K139" s="3096" t="s">
        <v>1508</v>
      </c>
      <c r="L139" s="3296">
        <v>5</v>
      </c>
      <c r="M139" s="3120">
        <v>6</v>
      </c>
      <c r="N139" s="3081"/>
      <c r="O139" s="3112" t="s">
        <v>1530</v>
      </c>
    </row>
    <row r="140" spans="1:15" s="50" customFormat="1" ht="33" customHeight="1">
      <c r="A140" s="3127"/>
      <c r="B140" s="3128"/>
      <c r="C140" s="3111"/>
      <c r="D140" s="3130"/>
      <c r="E140" s="3308"/>
      <c r="F140" s="3086"/>
      <c r="G140" s="1010" t="s">
        <v>318</v>
      </c>
      <c r="H140" s="1782">
        <v>49.8</v>
      </c>
      <c r="I140" s="1011">
        <v>49.8</v>
      </c>
      <c r="J140" s="1012">
        <v>49.8</v>
      </c>
      <c r="K140" s="3096"/>
      <c r="L140" s="3296"/>
      <c r="M140" s="3120"/>
      <c r="N140" s="3082"/>
      <c r="O140" s="3112"/>
    </row>
    <row r="141" spans="1:15" s="50" customFormat="1" ht="32.25" customHeight="1">
      <c r="A141" s="3127"/>
      <c r="B141" s="3128"/>
      <c r="C141" s="3111"/>
      <c r="D141" s="3131"/>
      <c r="E141" s="3308"/>
      <c r="F141" s="3087"/>
      <c r="G141" s="995" t="s">
        <v>16</v>
      </c>
      <c r="H141" s="996">
        <f>SUM(H139:H140)</f>
        <v>229.8</v>
      </c>
      <c r="I141" s="996">
        <f>SUM(I139:I140)</f>
        <v>307</v>
      </c>
      <c r="J141" s="996">
        <f>SUM(J139:J140)</f>
        <v>253.10000000000002</v>
      </c>
      <c r="K141" s="1013"/>
      <c r="L141" s="1014"/>
      <c r="M141" s="1014"/>
      <c r="N141" s="1014"/>
      <c r="O141" s="1015"/>
    </row>
    <row r="142" spans="1:18" s="50" customFormat="1" ht="138" customHeight="1">
      <c r="A142" s="3105" t="s">
        <v>20</v>
      </c>
      <c r="B142" s="3319" t="s">
        <v>17</v>
      </c>
      <c r="C142" s="3322" t="s">
        <v>332</v>
      </c>
      <c r="D142" s="990"/>
      <c r="E142" s="3308" t="s">
        <v>1005</v>
      </c>
      <c r="F142" s="3308" t="s">
        <v>333</v>
      </c>
      <c r="G142" s="3291" t="s">
        <v>15</v>
      </c>
      <c r="H142" s="3100">
        <v>40</v>
      </c>
      <c r="I142" s="3100">
        <v>40</v>
      </c>
      <c r="J142" s="3100">
        <v>40</v>
      </c>
      <c r="K142" s="3300" t="s">
        <v>1006</v>
      </c>
      <c r="L142" s="3302">
        <v>4</v>
      </c>
      <c r="M142" s="3304">
        <v>4</v>
      </c>
      <c r="N142" s="1286"/>
      <c r="O142" s="3113"/>
      <c r="P142" s="3289"/>
      <c r="Q142" s="3290"/>
      <c r="R142" s="3290"/>
    </row>
    <row r="143" spans="1:18" s="50" customFormat="1" ht="28.5" customHeight="1">
      <c r="A143" s="3318"/>
      <c r="B143" s="3320"/>
      <c r="C143" s="3323"/>
      <c r="D143" s="990"/>
      <c r="E143" s="3308"/>
      <c r="F143" s="3308"/>
      <c r="G143" s="3292"/>
      <c r="H143" s="3101"/>
      <c r="I143" s="3101"/>
      <c r="J143" s="3101"/>
      <c r="K143" s="3301"/>
      <c r="L143" s="3303"/>
      <c r="M143" s="3305"/>
      <c r="N143" s="1287"/>
      <c r="O143" s="3114"/>
      <c r="P143" s="350"/>
      <c r="Q143" s="296"/>
      <c r="R143" s="296"/>
    </row>
    <row r="144" spans="1:15" s="50" customFormat="1" ht="32.25" customHeight="1">
      <c r="A144" s="3106"/>
      <c r="B144" s="3321"/>
      <c r="C144" s="3324"/>
      <c r="D144" s="990"/>
      <c r="E144" s="3308"/>
      <c r="F144" s="3308"/>
      <c r="G144" s="995" t="s">
        <v>16</v>
      </c>
      <c r="H144" s="996">
        <f>SUM(H142:H143)</f>
        <v>40</v>
      </c>
      <c r="I144" s="996">
        <f>SUM(I142:I143)</f>
        <v>40</v>
      </c>
      <c r="J144" s="996">
        <f>SUM(J142:J143)</f>
        <v>40</v>
      </c>
      <c r="K144" s="3362"/>
      <c r="L144" s="3363"/>
      <c r="M144" s="3364"/>
      <c r="N144" s="1285"/>
      <c r="O144" s="1016"/>
    </row>
    <row r="145" spans="1:15" s="50" customFormat="1" ht="52.5" customHeight="1">
      <c r="A145" s="3238" t="s">
        <v>20</v>
      </c>
      <c r="B145" s="3107" t="s">
        <v>17</v>
      </c>
      <c r="C145" s="3330" t="s">
        <v>436</v>
      </c>
      <c r="D145" s="3353"/>
      <c r="E145" s="3356" t="s">
        <v>1007</v>
      </c>
      <c r="F145" s="3359" t="s">
        <v>1240</v>
      </c>
      <c r="G145" s="3316" t="s">
        <v>522</v>
      </c>
      <c r="H145" s="3090">
        <v>1154</v>
      </c>
      <c r="I145" s="3090">
        <v>1030.2</v>
      </c>
      <c r="J145" s="3092">
        <v>1036.5</v>
      </c>
      <c r="K145" s="3425"/>
      <c r="L145" s="3094"/>
      <c r="M145" s="3094"/>
      <c r="N145" s="3094"/>
      <c r="O145" s="3149"/>
    </row>
    <row r="146" spans="1:15" s="50" customFormat="1" ht="21" customHeight="1">
      <c r="A146" s="3238"/>
      <c r="B146" s="3182"/>
      <c r="C146" s="3331"/>
      <c r="D146" s="3354"/>
      <c r="E146" s="3357"/>
      <c r="F146" s="3360"/>
      <c r="G146" s="3317"/>
      <c r="H146" s="3091"/>
      <c r="I146" s="3091"/>
      <c r="J146" s="3093"/>
      <c r="K146" s="3426"/>
      <c r="L146" s="3095"/>
      <c r="M146" s="3095"/>
      <c r="N146" s="3325"/>
      <c r="O146" s="3149"/>
    </row>
    <row r="147" spans="1:15" s="50" customFormat="1" ht="84.75" customHeight="1">
      <c r="A147" s="3238"/>
      <c r="B147" s="3182"/>
      <c r="C147" s="3331"/>
      <c r="D147" s="3354"/>
      <c r="E147" s="3357"/>
      <c r="F147" s="3360"/>
      <c r="G147" s="1356" t="s">
        <v>232</v>
      </c>
      <c r="H147" s="1783">
        <v>38</v>
      </c>
      <c r="I147" s="1018">
        <v>38</v>
      </c>
      <c r="J147" s="1019">
        <v>38</v>
      </c>
      <c r="K147" s="1664" t="s">
        <v>1509</v>
      </c>
      <c r="L147" s="1042">
        <v>3</v>
      </c>
      <c r="M147" s="1534">
        <v>3</v>
      </c>
      <c r="N147" s="3095"/>
      <c r="O147" s="3149"/>
    </row>
    <row r="148" spans="1:15" s="50" customFormat="1" ht="171.75" customHeight="1">
      <c r="A148" s="3238"/>
      <c r="B148" s="3182"/>
      <c r="C148" s="3331"/>
      <c r="D148" s="3354"/>
      <c r="E148" s="3357"/>
      <c r="F148" s="3360"/>
      <c r="G148" s="3421" t="s">
        <v>16</v>
      </c>
      <c r="H148" s="3422">
        <f>SUM(H145:H147)</f>
        <v>1192</v>
      </c>
      <c r="I148" s="3422">
        <f>SUM(I145:I147)</f>
        <v>1068.2</v>
      </c>
      <c r="J148" s="3422">
        <f>SUM(J145:J147)</f>
        <v>1074.5</v>
      </c>
      <c r="K148" s="1665" t="s">
        <v>1008</v>
      </c>
      <c r="L148" s="1319">
        <v>9</v>
      </c>
      <c r="M148" s="1539">
        <v>9</v>
      </c>
      <c r="N148" s="1319"/>
      <c r="O148" s="1318"/>
    </row>
    <row r="149" spans="1:15" s="50" customFormat="1" ht="30" customHeight="1">
      <c r="A149" s="902"/>
      <c r="B149" s="3108"/>
      <c r="C149" s="3332"/>
      <c r="D149" s="3355"/>
      <c r="E149" s="3358"/>
      <c r="F149" s="3361"/>
      <c r="G149" s="3421"/>
      <c r="H149" s="3423"/>
      <c r="I149" s="3424"/>
      <c r="J149" s="3423"/>
      <c r="K149" s="1666" t="s">
        <v>353</v>
      </c>
      <c r="L149" s="1319">
        <v>2</v>
      </c>
      <c r="M149" s="1539">
        <v>2</v>
      </c>
      <c r="N149" s="1319"/>
      <c r="O149" s="1318"/>
    </row>
    <row r="150" spans="1:15" s="50" customFormat="1" ht="48" customHeight="1">
      <c r="A150" s="3238" t="s">
        <v>20</v>
      </c>
      <c r="B150" s="3128" t="s">
        <v>17</v>
      </c>
      <c r="C150" s="3329" t="s">
        <v>1009</v>
      </c>
      <c r="D150" s="3330"/>
      <c r="E150" s="3333" t="s">
        <v>1010</v>
      </c>
      <c r="F150" s="3087" t="s">
        <v>1241</v>
      </c>
      <c r="G150" s="1357" t="s">
        <v>15</v>
      </c>
      <c r="H150" s="1784">
        <v>1000</v>
      </c>
      <c r="I150" s="993">
        <v>295</v>
      </c>
      <c r="J150" s="1017">
        <v>295</v>
      </c>
      <c r="K150" s="3334" t="s">
        <v>1011</v>
      </c>
      <c r="L150" s="3456">
        <v>100</v>
      </c>
      <c r="M150" s="3314">
        <v>100</v>
      </c>
      <c r="N150" s="3094"/>
      <c r="O150" s="3315"/>
    </row>
    <row r="151" spans="1:15" s="50" customFormat="1" ht="30.75" customHeight="1">
      <c r="A151" s="3238"/>
      <c r="B151" s="3128"/>
      <c r="C151" s="3329"/>
      <c r="D151" s="3331"/>
      <c r="E151" s="3333"/>
      <c r="F151" s="3087"/>
      <c r="G151" s="1224" t="s">
        <v>402</v>
      </c>
      <c r="H151" s="1017"/>
      <c r="I151" s="1225">
        <v>477</v>
      </c>
      <c r="J151" s="1017">
        <v>477</v>
      </c>
      <c r="K151" s="3334"/>
      <c r="L151" s="3456"/>
      <c r="M151" s="3314"/>
      <c r="N151" s="3095"/>
      <c r="O151" s="3315"/>
    </row>
    <row r="152" spans="1:15" s="50" customFormat="1" ht="34.5" customHeight="1">
      <c r="A152" s="3238"/>
      <c r="B152" s="3128"/>
      <c r="C152" s="3329"/>
      <c r="D152" s="3332"/>
      <c r="E152" s="3333"/>
      <c r="F152" s="3087"/>
      <c r="G152" s="920" t="s">
        <v>16</v>
      </c>
      <c r="H152" s="911">
        <f>H150+H151</f>
        <v>1000</v>
      </c>
      <c r="I152" s="911">
        <f>I150+I151</f>
        <v>772</v>
      </c>
      <c r="J152" s="911">
        <f>J150+J151</f>
        <v>772</v>
      </c>
      <c r="K152" s="3362"/>
      <c r="L152" s="3363"/>
      <c r="M152" s="3363"/>
      <c r="N152" s="3363"/>
      <c r="O152" s="3364"/>
    </row>
    <row r="153" spans="1:15" s="50" customFormat="1" ht="44.25" customHeight="1">
      <c r="A153" s="3102" t="s">
        <v>20</v>
      </c>
      <c r="B153" s="3128" t="s">
        <v>17</v>
      </c>
      <c r="C153" s="3111" t="s">
        <v>334</v>
      </c>
      <c r="D153" s="3129"/>
      <c r="E153" s="3124" t="s">
        <v>1012</v>
      </c>
      <c r="F153" s="3083" t="s">
        <v>1242</v>
      </c>
      <c r="G153" s="1007" t="s">
        <v>15</v>
      </c>
      <c r="H153" s="1785">
        <v>180</v>
      </c>
      <c r="I153" s="1043">
        <v>203</v>
      </c>
      <c r="J153" s="1045">
        <v>197.1</v>
      </c>
      <c r="K153" s="3457" t="s">
        <v>1513</v>
      </c>
      <c r="L153" s="3436">
        <v>100</v>
      </c>
      <c r="M153" s="3460">
        <v>80</v>
      </c>
      <c r="N153" s="3436"/>
      <c r="O153" s="3213"/>
    </row>
    <row r="154" spans="1:15" s="50" customFormat="1" ht="37.5" customHeight="1">
      <c r="A154" s="3103"/>
      <c r="B154" s="3128"/>
      <c r="C154" s="3111"/>
      <c r="D154" s="3130"/>
      <c r="E154" s="3125"/>
      <c r="F154" s="3084"/>
      <c r="G154" s="1010" t="s">
        <v>318</v>
      </c>
      <c r="H154" s="1786">
        <v>170</v>
      </c>
      <c r="I154" s="1044">
        <v>130</v>
      </c>
      <c r="J154" s="1046">
        <v>130</v>
      </c>
      <c r="K154" s="3458"/>
      <c r="L154" s="3437"/>
      <c r="M154" s="3461"/>
      <c r="N154" s="3437"/>
      <c r="O154" s="3214"/>
    </row>
    <row r="155" spans="1:15" s="50" customFormat="1" ht="33.75" customHeight="1">
      <c r="A155" s="3103"/>
      <c r="B155" s="3128"/>
      <c r="C155" s="3111"/>
      <c r="D155" s="3130"/>
      <c r="E155" s="3125"/>
      <c r="F155" s="3084"/>
      <c r="G155" s="1010" t="s">
        <v>58</v>
      </c>
      <c r="H155" s="1044"/>
      <c r="I155" s="1044">
        <v>323</v>
      </c>
      <c r="J155" s="1046"/>
      <c r="K155" s="3459"/>
      <c r="L155" s="3438"/>
      <c r="M155" s="3462"/>
      <c r="N155" s="3438"/>
      <c r="O155" s="3215"/>
    </row>
    <row r="156" spans="1:15" s="50" customFormat="1" ht="23.25" customHeight="1">
      <c r="A156" s="3104"/>
      <c r="B156" s="3128"/>
      <c r="C156" s="3111"/>
      <c r="D156" s="3131"/>
      <c r="E156" s="3126"/>
      <c r="F156" s="3085"/>
      <c r="G156" s="1651" t="s">
        <v>16</v>
      </c>
      <c r="H156" s="1652">
        <f>H153+H154+H155</f>
        <v>350</v>
      </c>
      <c r="I156" s="1652">
        <f>I153+I154+I155</f>
        <v>656</v>
      </c>
      <c r="J156" s="1652">
        <f>J153+J154+J155</f>
        <v>327.1</v>
      </c>
      <c r="K156" s="3326"/>
      <c r="L156" s="3327"/>
      <c r="M156" s="3327"/>
      <c r="N156" s="3327"/>
      <c r="O156" s="3328"/>
    </row>
    <row r="157" spans="1:15" s="50" customFormat="1" ht="119.25" customHeight="1">
      <c r="A157" s="3238" t="s">
        <v>20</v>
      </c>
      <c r="B157" s="3128" t="s">
        <v>17</v>
      </c>
      <c r="C157" s="3241" t="s">
        <v>335</v>
      </c>
      <c r="D157" s="3172"/>
      <c r="E157" s="3312" t="s">
        <v>1013</v>
      </c>
      <c r="F157" s="3308" t="s">
        <v>333</v>
      </c>
      <c r="G157" s="3433" t="s">
        <v>15</v>
      </c>
      <c r="H157" s="3434">
        <v>715</v>
      </c>
      <c r="I157" s="3434">
        <v>769.8</v>
      </c>
      <c r="J157" s="3435">
        <v>708</v>
      </c>
      <c r="K157" s="1657" t="s">
        <v>1014</v>
      </c>
      <c r="L157" s="1048">
        <v>5</v>
      </c>
      <c r="M157" s="1540">
        <v>5</v>
      </c>
      <c r="N157" s="1047"/>
      <c r="O157" s="947"/>
    </row>
    <row r="158" spans="1:15" s="50" customFormat="1" ht="57" customHeight="1">
      <c r="A158" s="3238"/>
      <c r="B158" s="3128"/>
      <c r="C158" s="3241"/>
      <c r="D158" s="3173"/>
      <c r="E158" s="3312"/>
      <c r="F158" s="3308"/>
      <c r="G158" s="3433"/>
      <c r="H158" s="3434"/>
      <c r="I158" s="3434"/>
      <c r="J158" s="3435"/>
      <c r="K158" s="1657" t="s">
        <v>1015</v>
      </c>
      <c r="L158" s="1048">
        <v>1</v>
      </c>
      <c r="M158" s="1540">
        <v>1</v>
      </c>
      <c r="N158" s="1291"/>
      <c r="O158" s="947"/>
    </row>
    <row r="159" spans="1:15" s="50" customFormat="1" ht="132" customHeight="1">
      <c r="A159" s="3238"/>
      <c r="B159" s="3128"/>
      <c r="C159" s="3241"/>
      <c r="D159" s="3173"/>
      <c r="E159" s="3312"/>
      <c r="F159" s="3308"/>
      <c r="G159" s="3433"/>
      <c r="H159" s="3434"/>
      <c r="I159" s="3434"/>
      <c r="J159" s="3435"/>
      <c r="K159" s="1658" t="s">
        <v>1016</v>
      </c>
      <c r="L159" s="1353">
        <v>6</v>
      </c>
      <c r="M159" s="1541">
        <v>19</v>
      </c>
      <c r="N159" s="1354"/>
      <c r="O159" s="2429" t="s">
        <v>1531</v>
      </c>
    </row>
    <row r="160" spans="1:15" s="50" customFormat="1" ht="114.75" customHeight="1">
      <c r="A160" s="3238"/>
      <c r="B160" s="3128"/>
      <c r="C160" s="3241"/>
      <c r="D160" s="3173"/>
      <c r="E160" s="3312"/>
      <c r="F160" s="3308"/>
      <c r="G160" s="3433"/>
      <c r="H160" s="3434"/>
      <c r="I160" s="3434"/>
      <c r="J160" s="3435"/>
      <c r="K160" s="1657" t="s">
        <v>1017</v>
      </c>
      <c r="L160" s="1048">
        <v>3</v>
      </c>
      <c r="M160" s="1540">
        <v>3</v>
      </c>
      <c r="N160" s="1047"/>
      <c r="O160" s="2431"/>
    </row>
    <row r="161" spans="1:15" s="50" customFormat="1" ht="31.5" customHeight="1">
      <c r="A161" s="3238"/>
      <c r="B161" s="3128"/>
      <c r="C161" s="3241"/>
      <c r="D161" s="3174"/>
      <c r="E161" s="3312"/>
      <c r="F161" s="3308"/>
      <c r="G161" s="1020" t="s">
        <v>16</v>
      </c>
      <c r="H161" s="1021">
        <f>SUM(H157:H159)</f>
        <v>715</v>
      </c>
      <c r="I161" s="1021">
        <f>SUM(I157:I159)</f>
        <v>769.8</v>
      </c>
      <c r="J161" s="1021">
        <f>SUM(J157:J159)</f>
        <v>708</v>
      </c>
      <c r="K161" s="3151"/>
      <c r="L161" s="3152"/>
      <c r="M161" s="3152"/>
      <c r="N161" s="3152"/>
      <c r="O161" s="3153"/>
    </row>
    <row r="162" spans="1:15" s="50" customFormat="1" ht="51" customHeight="1">
      <c r="A162" s="3127" t="s">
        <v>20</v>
      </c>
      <c r="B162" s="3128" t="s">
        <v>17</v>
      </c>
      <c r="C162" s="3111" t="s">
        <v>336</v>
      </c>
      <c r="D162" s="3129"/>
      <c r="E162" s="3308" t="s">
        <v>1018</v>
      </c>
      <c r="F162" s="3345" t="s">
        <v>1243</v>
      </c>
      <c r="G162" s="1007" t="s">
        <v>15</v>
      </c>
      <c r="H162" s="1787">
        <v>241.6</v>
      </c>
      <c r="I162" s="982">
        <v>99.6</v>
      </c>
      <c r="J162" s="1022">
        <v>57.2</v>
      </c>
      <c r="K162" s="1659" t="s">
        <v>1019</v>
      </c>
      <c r="L162" s="1023" t="s">
        <v>658</v>
      </c>
      <c r="M162" s="1531" t="s">
        <v>658</v>
      </c>
      <c r="N162" s="1023"/>
      <c r="O162" s="2429" t="s">
        <v>1532</v>
      </c>
    </row>
    <row r="163" spans="1:15" s="50" customFormat="1" ht="51" customHeight="1">
      <c r="A163" s="3127"/>
      <c r="B163" s="3128"/>
      <c r="C163" s="3111"/>
      <c r="D163" s="3130"/>
      <c r="E163" s="3308"/>
      <c r="F163" s="3345"/>
      <c r="G163" s="1010" t="s">
        <v>318</v>
      </c>
      <c r="H163" s="1778">
        <v>67.4</v>
      </c>
      <c r="I163" s="982">
        <v>67.4</v>
      </c>
      <c r="J163" s="1022">
        <v>41.5</v>
      </c>
      <c r="K163" s="1659" t="s">
        <v>353</v>
      </c>
      <c r="L163" s="1024" t="s">
        <v>658</v>
      </c>
      <c r="M163" s="1531" t="s">
        <v>658</v>
      </c>
      <c r="N163" s="1335"/>
      <c r="O163" s="2430"/>
    </row>
    <row r="164" spans="1:15" s="50" customFormat="1" ht="30" customHeight="1">
      <c r="A164" s="3127"/>
      <c r="B164" s="3128"/>
      <c r="C164" s="3111"/>
      <c r="D164" s="3130"/>
      <c r="E164" s="3308"/>
      <c r="F164" s="3345"/>
      <c r="G164" s="1010" t="s">
        <v>416</v>
      </c>
      <c r="H164" s="1778"/>
      <c r="I164" s="982">
        <v>15</v>
      </c>
      <c r="J164" s="1022">
        <v>8.6</v>
      </c>
      <c r="K164" s="3335" t="s">
        <v>1020</v>
      </c>
      <c r="L164" s="3337" t="s">
        <v>514</v>
      </c>
      <c r="M164" s="3088" t="s">
        <v>514</v>
      </c>
      <c r="N164" s="1335"/>
      <c r="O164" s="2430"/>
    </row>
    <row r="165" spans="1:15" s="50" customFormat="1" ht="56.25" customHeight="1">
      <c r="A165" s="3127"/>
      <c r="B165" s="3128"/>
      <c r="C165" s="3111"/>
      <c r="D165" s="3130"/>
      <c r="E165" s="3308"/>
      <c r="F165" s="3345"/>
      <c r="G165" s="1010" t="s">
        <v>36</v>
      </c>
      <c r="H165" s="1778">
        <v>1120</v>
      </c>
      <c r="I165" s="982">
        <v>1105</v>
      </c>
      <c r="J165" s="1022">
        <v>96.9</v>
      </c>
      <c r="K165" s="3336"/>
      <c r="L165" s="3338"/>
      <c r="M165" s="3089"/>
      <c r="N165" s="1290"/>
      <c r="O165" s="2431"/>
    </row>
    <row r="166" spans="1:15" s="50" customFormat="1" ht="32.25" customHeight="1">
      <c r="A166" s="3127"/>
      <c r="B166" s="3128"/>
      <c r="C166" s="3111"/>
      <c r="D166" s="3131"/>
      <c r="E166" s="3308"/>
      <c r="F166" s="3345"/>
      <c r="G166" s="1651" t="s">
        <v>16</v>
      </c>
      <c r="H166" s="1652">
        <f>SUM(H162:H165)</f>
        <v>1429</v>
      </c>
      <c r="I166" s="1652">
        <f>SUM(I162:I165)</f>
        <v>1287</v>
      </c>
      <c r="J166" s="1652">
        <f>SUM(J162:J165)</f>
        <v>204.2</v>
      </c>
      <c r="K166" s="1653"/>
      <c r="L166" s="1654"/>
      <c r="M166" s="1654"/>
      <c r="N166" s="1654"/>
      <c r="O166" s="1655"/>
    </row>
    <row r="167" spans="1:15" s="50" customFormat="1" ht="51" customHeight="1">
      <c r="A167" s="3105" t="s">
        <v>20</v>
      </c>
      <c r="B167" s="3107" t="s">
        <v>17</v>
      </c>
      <c r="C167" s="3109" t="s">
        <v>337</v>
      </c>
      <c r="D167" s="3111"/>
      <c r="E167" s="3340" t="s">
        <v>1021</v>
      </c>
      <c r="F167" s="3343" t="s">
        <v>1244</v>
      </c>
      <c r="G167" s="1025" t="s">
        <v>15</v>
      </c>
      <c r="H167" s="1779">
        <v>192.6</v>
      </c>
      <c r="I167" s="991">
        <v>2.1</v>
      </c>
      <c r="J167" s="994">
        <v>0</v>
      </c>
      <c r="K167" s="1660" t="s">
        <v>352</v>
      </c>
      <c r="L167" s="1042">
        <v>1</v>
      </c>
      <c r="M167" s="1534">
        <v>1</v>
      </c>
      <c r="N167" s="1042"/>
      <c r="O167" s="3346" t="s">
        <v>1533</v>
      </c>
    </row>
    <row r="168" spans="1:15" s="50" customFormat="1" ht="51" customHeight="1">
      <c r="A168" s="3318"/>
      <c r="B168" s="3182"/>
      <c r="C168" s="3339"/>
      <c r="D168" s="3111"/>
      <c r="E168" s="3341"/>
      <c r="F168" s="3344"/>
      <c r="G168" s="1025" t="s">
        <v>318</v>
      </c>
      <c r="H168" s="1779">
        <v>12.4</v>
      </c>
      <c r="I168" s="991">
        <v>0</v>
      </c>
      <c r="J168" s="994">
        <v>0</v>
      </c>
      <c r="K168" s="1660" t="s">
        <v>353</v>
      </c>
      <c r="L168" s="1042">
        <v>1</v>
      </c>
      <c r="M168" s="1532">
        <v>0</v>
      </c>
      <c r="N168" s="1042"/>
      <c r="O168" s="3346"/>
    </row>
    <row r="169" spans="1:15" s="50" customFormat="1" ht="73.5" customHeight="1">
      <c r="A169" s="3318"/>
      <c r="B169" s="3182"/>
      <c r="C169" s="3339"/>
      <c r="D169" s="3111"/>
      <c r="E169" s="3341"/>
      <c r="F169" s="3344"/>
      <c r="G169" s="1025" t="s">
        <v>36</v>
      </c>
      <c r="H169" s="1779">
        <v>443</v>
      </c>
      <c r="I169" s="991">
        <v>443</v>
      </c>
      <c r="J169" s="994">
        <v>0</v>
      </c>
      <c r="K169" s="1660" t="s">
        <v>1514</v>
      </c>
      <c r="L169" s="1042">
        <v>1</v>
      </c>
      <c r="M169" s="1534">
        <v>1</v>
      </c>
      <c r="N169" s="1042"/>
      <c r="O169" s="3346"/>
    </row>
    <row r="170" spans="1:15" s="50" customFormat="1" ht="32.25" customHeight="1">
      <c r="A170" s="3106"/>
      <c r="B170" s="3108"/>
      <c r="C170" s="3110"/>
      <c r="D170" s="3111"/>
      <c r="E170" s="3342"/>
      <c r="F170" s="1026"/>
      <c r="G170" s="995" t="s">
        <v>16</v>
      </c>
      <c r="H170" s="996">
        <f>SUM(H167:H169)</f>
        <v>648</v>
      </c>
      <c r="I170" s="996">
        <f>SUM(I167:I169)</f>
        <v>445.1</v>
      </c>
      <c r="J170" s="996">
        <f>SUM(J167:J169)</f>
        <v>0</v>
      </c>
      <c r="K170" s="1013"/>
      <c r="L170" s="1014"/>
      <c r="M170" s="1014"/>
      <c r="N170" s="1014"/>
      <c r="O170" s="1015"/>
    </row>
    <row r="171" spans="1:15" s="50" customFormat="1" ht="109.5" customHeight="1">
      <c r="A171" s="3105" t="s">
        <v>20</v>
      </c>
      <c r="B171" s="3107" t="s">
        <v>17</v>
      </c>
      <c r="C171" s="3109" t="s">
        <v>1022</v>
      </c>
      <c r="D171" s="3111"/>
      <c r="E171" s="3119" t="s">
        <v>1023</v>
      </c>
      <c r="F171" s="3347" t="s">
        <v>1245</v>
      </c>
      <c r="G171" s="1054" t="s">
        <v>15</v>
      </c>
      <c r="H171" s="1788">
        <v>288.8</v>
      </c>
      <c r="I171" s="1049">
        <v>192.8</v>
      </c>
      <c r="J171" s="1050">
        <v>38.2</v>
      </c>
      <c r="K171" s="1661" t="s">
        <v>353</v>
      </c>
      <c r="L171" s="1051">
        <v>2</v>
      </c>
      <c r="M171" s="1533">
        <v>2</v>
      </c>
      <c r="N171" s="1042"/>
      <c r="O171" s="1656" t="s">
        <v>1534</v>
      </c>
    </row>
    <row r="172" spans="1:15" s="50" customFormat="1" ht="109.5" customHeight="1">
      <c r="A172" s="3318"/>
      <c r="B172" s="3182"/>
      <c r="C172" s="3339"/>
      <c r="D172" s="3111"/>
      <c r="E172" s="3119"/>
      <c r="F172" s="3347"/>
      <c r="G172" s="1055" t="s">
        <v>36</v>
      </c>
      <c r="H172" s="1789">
        <v>956.7</v>
      </c>
      <c r="I172" s="1003">
        <v>956.7</v>
      </c>
      <c r="J172" s="1006">
        <v>2.1</v>
      </c>
      <c r="K172" s="1662" t="s">
        <v>1024</v>
      </c>
      <c r="L172" s="1042">
        <v>100</v>
      </c>
      <c r="M172" s="1534">
        <v>100</v>
      </c>
      <c r="N172" s="1042"/>
      <c r="O172" s="1053"/>
    </row>
    <row r="173" spans="1:15" s="50" customFormat="1" ht="32.25" customHeight="1">
      <c r="A173" s="3106"/>
      <c r="B173" s="3108"/>
      <c r="C173" s="3110"/>
      <c r="D173" s="3111"/>
      <c r="E173" s="3119"/>
      <c r="F173" s="3348"/>
      <c r="G173" s="995" t="s">
        <v>16</v>
      </c>
      <c r="H173" s="996">
        <f>SUM(H171:H172)</f>
        <v>1245.5</v>
      </c>
      <c r="I173" s="996">
        <f>SUM(I171:I172)</f>
        <v>1149.5</v>
      </c>
      <c r="J173" s="996">
        <f>SUM(J171:J172)</f>
        <v>40.300000000000004</v>
      </c>
      <c r="K173" s="1013"/>
      <c r="L173" s="1014"/>
      <c r="M173" s="1014"/>
      <c r="N173" s="1014"/>
      <c r="O173" s="1015"/>
    </row>
    <row r="174" spans="1:15" s="50" customFormat="1" ht="81.75" customHeight="1">
      <c r="A174" s="3105" t="s">
        <v>20</v>
      </c>
      <c r="B174" s="3107" t="s">
        <v>17</v>
      </c>
      <c r="C174" s="3109" t="s">
        <v>1025</v>
      </c>
      <c r="D174" s="3111"/>
      <c r="E174" s="3119" t="s">
        <v>1026</v>
      </c>
      <c r="F174" s="3086" t="s">
        <v>1246</v>
      </c>
      <c r="G174" s="1054" t="s">
        <v>318</v>
      </c>
      <c r="H174" s="1788">
        <v>150</v>
      </c>
      <c r="I174" s="1049">
        <v>150</v>
      </c>
      <c r="J174" s="1050">
        <v>150</v>
      </c>
      <c r="K174" s="1661" t="s">
        <v>1027</v>
      </c>
      <c r="L174" s="1051">
        <v>100</v>
      </c>
      <c r="M174" s="1535">
        <v>100</v>
      </c>
      <c r="N174" s="1327"/>
      <c r="O174" s="1052"/>
    </row>
    <row r="175" spans="1:15" s="50" customFormat="1" ht="32.25" customHeight="1">
      <c r="A175" s="3106"/>
      <c r="B175" s="3108"/>
      <c r="C175" s="3110"/>
      <c r="D175" s="3111"/>
      <c r="E175" s="3119"/>
      <c r="F175" s="3087"/>
      <c r="G175" s="995" t="s">
        <v>16</v>
      </c>
      <c r="H175" s="996">
        <f>SUM(H174:H174)</f>
        <v>150</v>
      </c>
      <c r="I175" s="996">
        <f>SUM(I174:I174)</f>
        <v>150</v>
      </c>
      <c r="J175" s="996">
        <f>SUM(J174:J174)</f>
        <v>150</v>
      </c>
      <c r="K175" s="1013"/>
      <c r="L175" s="1014"/>
      <c r="M175" s="1014"/>
      <c r="N175" s="1014"/>
      <c r="O175" s="1015"/>
    </row>
    <row r="176" spans="1:15" s="50" customFormat="1" ht="132" customHeight="1">
      <c r="A176" s="3105" t="s">
        <v>20</v>
      </c>
      <c r="B176" s="3107" t="s">
        <v>17</v>
      </c>
      <c r="C176" s="3109" t="s">
        <v>1028</v>
      </c>
      <c r="D176" s="3111"/>
      <c r="E176" s="3119" t="s">
        <v>1029</v>
      </c>
      <c r="F176" s="3086" t="s">
        <v>1247</v>
      </c>
      <c r="G176" s="1054" t="s">
        <v>15</v>
      </c>
      <c r="H176" s="1788">
        <v>51.5</v>
      </c>
      <c r="I176" s="1049">
        <v>51.5</v>
      </c>
      <c r="J176" s="1050">
        <v>51.5</v>
      </c>
      <c r="K176" s="1661" t="s">
        <v>1030</v>
      </c>
      <c r="L176" s="1051">
        <v>100</v>
      </c>
      <c r="M176" s="1535">
        <v>100</v>
      </c>
      <c r="N176" s="1327"/>
      <c r="O176" s="1052"/>
    </row>
    <row r="177" spans="1:15" s="50" customFormat="1" ht="32.25" customHeight="1">
      <c r="A177" s="3106"/>
      <c r="B177" s="3108"/>
      <c r="C177" s="3110"/>
      <c r="D177" s="3111"/>
      <c r="E177" s="3119"/>
      <c r="F177" s="3087"/>
      <c r="G177" s="995" t="s">
        <v>16</v>
      </c>
      <c r="H177" s="996">
        <f>SUM(H176:H176)</f>
        <v>51.5</v>
      </c>
      <c r="I177" s="996">
        <f>SUM(I176:I176)</f>
        <v>51.5</v>
      </c>
      <c r="J177" s="996">
        <f>SUM(J176:J176)</f>
        <v>51.5</v>
      </c>
      <c r="K177" s="1013"/>
      <c r="L177" s="1014"/>
      <c r="M177" s="1014"/>
      <c r="N177" s="1014"/>
      <c r="O177" s="1015"/>
    </row>
    <row r="178" spans="1:15" s="50" customFormat="1" ht="21" customHeight="1">
      <c r="A178" s="923" t="s">
        <v>20</v>
      </c>
      <c r="B178" s="957" t="s">
        <v>17</v>
      </c>
      <c r="C178" s="3136" t="s">
        <v>25</v>
      </c>
      <c r="D178" s="3137"/>
      <c r="E178" s="3137"/>
      <c r="F178" s="3137"/>
      <c r="G178" s="3137"/>
      <c r="H178" s="914">
        <f>H170+H173+H166+H161+H156+H152+H148+H144+H141+H138+H135+H132+H129+H125+H175+H177</f>
        <v>9486.3</v>
      </c>
      <c r="I178" s="914">
        <f>I170+I173+I166+I161+I156+I152+I148+I144+I141+I138+I135+I132+I129+I125+I175+I177</f>
        <v>8831.8</v>
      </c>
      <c r="J178" s="914">
        <f>J170+J173+J166+J161+J156+J152+J148+J144+J141+J138+J135+J132+J129+J125+J175+J177</f>
        <v>5451.2</v>
      </c>
      <c r="K178" s="3164"/>
      <c r="L178" s="3165"/>
      <c r="M178" s="3165"/>
      <c r="N178" s="3165"/>
      <c r="O178" s="3166"/>
    </row>
    <row r="179" spans="1:15" s="50" customFormat="1" ht="23.25" customHeight="1">
      <c r="A179" s="923" t="s">
        <v>20</v>
      </c>
      <c r="B179" s="3157" t="s">
        <v>31</v>
      </c>
      <c r="C179" s="3158"/>
      <c r="D179" s="3158"/>
      <c r="E179" s="3158"/>
      <c r="F179" s="3158"/>
      <c r="G179" s="3158"/>
      <c r="H179" s="956">
        <f>SUM(H122+H178)</f>
        <v>10209.3</v>
      </c>
      <c r="I179" s="956">
        <f>SUM(I122+I178)</f>
        <v>9554.8</v>
      </c>
      <c r="J179" s="956">
        <f>SUM(J122+J178)</f>
        <v>6147.2</v>
      </c>
      <c r="K179" s="3270"/>
      <c r="L179" s="3271"/>
      <c r="M179" s="3271"/>
      <c r="N179" s="3271"/>
      <c r="O179" s="3272"/>
    </row>
    <row r="180" spans="1:15" s="50" customFormat="1" ht="25.5" customHeight="1">
      <c r="A180" s="3349" t="s">
        <v>82</v>
      </c>
      <c r="B180" s="3349"/>
      <c r="C180" s="3349"/>
      <c r="D180" s="3349"/>
      <c r="E180" s="3349"/>
      <c r="F180" s="3349"/>
      <c r="G180" s="3349"/>
      <c r="H180" s="1027">
        <f>SUM(H29+H77+H98+H116+H179)</f>
        <v>61357.3</v>
      </c>
      <c r="I180" s="1027">
        <f>SUM(I29+I77+I98+I116+I179)</f>
        <v>62410</v>
      </c>
      <c r="J180" s="1027">
        <f>SUM(J29+J77+J98+J116+J179)</f>
        <v>58249.99999999999</v>
      </c>
      <c r="K180" s="3350"/>
      <c r="L180" s="3351"/>
      <c r="M180" s="3351"/>
      <c r="N180" s="3351"/>
      <c r="O180" s="3352"/>
    </row>
    <row r="183" spans="6:15" ht="27" customHeight="1">
      <c r="F183">
        <v>8</v>
      </c>
      <c r="G183" s="476" t="s">
        <v>15</v>
      </c>
      <c r="H183" s="1711">
        <f>SUM(H16+H22+H24+H26+H36+H58+H60+H83+H87+H88+H102+H111+H113+H119+H127+H133+H136+H139+H142+H145+H150+H153+H157+H162+H167+H171+H176)</f>
        <v>23888.999999999996</v>
      </c>
      <c r="I183" s="1711">
        <f>SUM(I16+I22+I24+I26+I36+I58+I60+I83+I87+I88+I102+I111+I113+I119+I127+I133+I136+I139+I142+I145+I150+I153+I157+I162+I167+I171+I176)</f>
        <v>23175.699999999997</v>
      </c>
      <c r="J183" s="369">
        <f>SUM(J16+J22+J24+J26+J36+J58+J60+J83+J87+J88+J102+J111+J113+J119+J127+J133+J136+J139+J142+J145+J150+J153+J157+J162+J167+J171+J176)</f>
        <v>22572.3</v>
      </c>
      <c r="L183" s="1445"/>
      <c r="M183" s="3079" t="s">
        <v>1699</v>
      </c>
      <c r="N183" s="3080"/>
      <c r="O183" s="176">
        <v>29</v>
      </c>
    </row>
    <row r="184" spans="7:15" ht="37.5" customHeight="1">
      <c r="G184" s="1710" t="s">
        <v>318</v>
      </c>
      <c r="H184" s="1711">
        <f>SUM(H18+H45+H46+H47+H48+H65+H69+H72+H84+H107+H110+H120+H126+H134+H137+H140+H147+H154+H163+H168+H174)</f>
        <v>1297.3000000000002</v>
      </c>
      <c r="I184" s="1711">
        <f>SUM(I18+I45+I46+I47+I48+I65+I69+I72+I84+I107+I110+I120+I126+I134+I137+I140+I147+I154+I163+I168+I174)</f>
        <v>1122.6999999999998</v>
      </c>
      <c r="J184" s="369">
        <f>SUM(J18+J45+J46+J47+J48+J65+J69+J72+J84+J107+J110+J120+J126+J134+J137+J140+J147+J154+J163+J168+J174)</f>
        <v>1102.3999999999999</v>
      </c>
      <c r="L184" s="1443"/>
      <c r="M184" s="3077" t="s">
        <v>1696</v>
      </c>
      <c r="N184" s="3078"/>
      <c r="O184" s="1572">
        <v>24</v>
      </c>
    </row>
    <row r="185" spans="7:15" ht="51.75" customHeight="1">
      <c r="G185" s="476" t="s">
        <v>402</v>
      </c>
      <c r="H185" s="1711">
        <f>SUM(H151)</f>
        <v>0</v>
      </c>
      <c r="I185" s="1711">
        <f>SUM(I151)</f>
        <v>477</v>
      </c>
      <c r="J185" s="1711">
        <f>SUM(J151)</f>
        <v>477</v>
      </c>
      <c r="L185" s="1434"/>
      <c r="M185" s="3077" t="s">
        <v>1697</v>
      </c>
      <c r="N185" s="3078"/>
      <c r="O185" s="1572">
        <v>5</v>
      </c>
    </row>
    <row r="186" spans="7:15" ht="47.25" customHeight="1">
      <c r="G186" s="476" t="s">
        <v>28</v>
      </c>
      <c r="H186" s="1711">
        <f>SUM(H50+H86+H105)</f>
        <v>3350.5</v>
      </c>
      <c r="I186" s="1711">
        <f>SUM(I50+I86+I105)</f>
        <v>3447.8</v>
      </c>
      <c r="J186" s="1711">
        <f>SUM(J50+J86+J105)</f>
        <v>3179.6000000000004</v>
      </c>
      <c r="L186" s="1444"/>
      <c r="M186" s="3077" t="s">
        <v>1698</v>
      </c>
      <c r="N186" s="3078"/>
      <c r="O186" s="1572"/>
    </row>
    <row r="187" spans="7:10" ht="30">
      <c r="G187" s="1710" t="s">
        <v>249</v>
      </c>
      <c r="H187" s="1711">
        <f>SUM(H51+H85+H106)</f>
        <v>344.9</v>
      </c>
      <c r="I187" s="1711">
        <f>SUM(I51+I85+I106)</f>
        <v>344.9</v>
      </c>
      <c r="J187" s="1711">
        <f>SUM(J51+J85+J106)</f>
        <v>327</v>
      </c>
    </row>
    <row r="188" spans="7:10" ht="30">
      <c r="G188" s="1710" t="s">
        <v>344</v>
      </c>
      <c r="H188" s="1711">
        <f>SUM(H32+H34+H53+H54+H55+H56+H66+H68+H71+H81+H91+H92+H93+H94+H95+H103)</f>
        <v>28075.9</v>
      </c>
      <c r="I188" s="1711">
        <f>SUM(I32+I34+I53+I54+I55+I56+I62+I81+I91+I92+I93+I94+I95+I103)</f>
        <v>25287.1</v>
      </c>
      <c r="J188" s="1711">
        <f>SUM(J32+J34+J53+J54+J55+J56+J62+J81+J91+J92+J93+J94+J95+J103)</f>
        <v>28893.899999999994</v>
      </c>
    </row>
    <row r="189" spans="7:10" ht="30">
      <c r="G189" s="1710" t="s">
        <v>416</v>
      </c>
      <c r="H189" s="1711">
        <f>SUM(H82+H104+H128+H164)</f>
        <v>0</v>
      </c>
      <c r="I189" s="1711">
        <f>SUM(I35+I82+I104+I128+I164)</f>
        <v>3787.0000000000005</v>
      </c>
      <c r="J189" s="1711">
        <f>SUM(J35+J82+J104+J128+J164)</f>
        <v>123.19999999999999</v>
      </c>
    </row>
    <row r="190" spans="7:10" ht="30">
      <c r="G190" s="1710" t="s">
        <v>259</v>
      </c>
      <c r="H190" s="1711">
        <f>SUM(H124+H130)</f>
        <v>1434</v>
      </c>
      <c r="I190" s="1711">
        <f>SUM(I124+I130)</f>
        <v>1434</v>
      </c>
      <c r="J190" s="1711">
        <f>SUM(J124+J130)</f>
        <v>1181.8</v>
      </c>
    </row>
    <row r="191" spans="7:10" ht="15">
      <c r="G191" s="1710" t="s">
        <v>36</v>
      </c>
      <c r="H191" s="1711">
        <f>SUM(H108+H165+H169+H172)</f>
        <v>2965.7</v>
      </c>
      <c r="I191" s="1711">
        <f>SUM(I108+I165+I169+I172)</f>
        <v>2950.7</v>
      </c>
      <c r="J191" s="1711">
        <f>SUM(J108+J165+J169+J172)</f>
        <v>332.90000000000003</v>
      </c>
    </row>
    <row r="192" spans="7:10" ht="30">
      <c r="G192" s="1710" t="s">
        <v>1722</v>
      </c>
      <c r="H192" s="1711"/>
      <c r="I192" s="1711"/>
      <c r="J192" s="374"/>
    </row>
    <row r="193" spans="7:10" ht="21" customHeight="1">
      <c r="G193" s="1710" t="s">
        <v>58</v>
      </c>
      <c r="H193" s="1711">
        <f>SUM(H74+H155)</f>
        <v>0</v>
      </c>
      <c r="I193" s="1711">
        <f>SUM(I74+I155)</f>
        <v>382.9</v>
      </c>
      <c r="J193" s="369">
        <f>SUM(J74+J155)</f>
        <v>59.9</v>
      </c>
    </row>
    <row r="194" spans="7:10" ht="15">
      <c r="G194" s="1266" t="s">
        <v>209</v>
      </c>
      <c r="H194" s="1265">
        <f>SUM(H183:H193)</f>
        <v>61357.299999999996</v>
      </c>
      <c r="I194" s="1265">
        <f>SUM(I183:I193)</f>
        <v>62409.799999999996</v>
      </c>
      <c r="J194" s="1265">
        <f>SUM(J183:J193)</f>
        <v>58250</v>
      </c>
    </row>
  </sheetData>
  <sheetProtection/>
  <mergeCells count="406">
    <mergeCell ref="K121:O121"/>
    <mergeCell ref="K152:O152"/>
    <mergeCell ref="L150:L151"/>
    <mergeCell ref="K153:K155"/>
    <mergeCell ref="M153:M155"/>
    <mergeCell ref="M145:M146"/>
    <mergeCell ref="L127:L128"/>
    <mergeCell ref="M127:M128"/>
    <mergeCell ref="K136:K137"/>
    <mergeCell ref="K52:M52"/>
    <mergeCell ref="K23:O23"/>
    <mergeCell ref="M10:M11"/>
    <mergeCell ref="N50:N51"/>
    <mergeCell ref="N9:N11"/>
    <mergeCell ref="N81:N82"/>
    <mergeCell ref="O36:O44"/>
    <mergeCell ref="O60:O62"/>
    <mergeCell ref="K63:O63"/>
    <mergeCell ref="G157:G160"/>
    <mergeCell ref="H157:H160"/>
    <mergeCell ref="I157:I160"/>
    <mergeCell ref="J157:J160"/>
    <mergeCell ref="L153:L155"/>
    <mergeCell ref="K138:O138"/>
    <mergeCell ref="N153:N155"/>
    <mergeCell ref="O153:O155"/>
    <mergeCell ref="G148:G149"/>
    <mergeCell ref="H148:H149"/>
    <mergeCell ref="I148:I149"/>
    <mergeCell ref="J148:J149"/>
    <mergeCell ref="K145:K146"/>
    <mergeCell ref="L145:L146"/>
    <mergeCell ref="H145:H146"/>
    <mergeCell ref="K50:K51"/>
    <mergeCell ref="L50:L51"/>
    <mergeCell ref="M50:M51"/>
    <mergeCell ref="K57:O57"/>
    <mergeCell ref="K59:O59"/>
    <mergeCell ref="K73:O73"/>
    <mergeCell ref="O54:O56"/>
    <mergeCell ref="K60:K62"/>
    <mergeCell ref="L60:L62"/>
    <mergeCell ref="K108:K110"/>
    <mergeCell ref="L108:L110"/>
    <mergeCell ref="M108:M110"/>
    <mergeCell ref="N105:N107"/>
    <mergeCell ref="N108:N110"/>
    <mergeCell ref="N102:N104"/>
    <mergeCell ref="M105:M107"/>
    <mergeCell ref="L102:L104"/>
    <mergeCell ref="I36:I44"/>
    <mergeCell ref="J36:J44"/>
    <mergeCell ref="G45:G49"/>
    <mergeCell ref="H45:H49"/>
    <mergeCell ref="I45:I49"/>
    <mergeCell ref="J45:J49"/>
    <mergeCell ref="C100:O100"/>
    <mergeCell ref="D101:O101"/>
    <mergeCell ref="K77:O77"/>
    <mergeCell ref="E60:E63"/>
    <mergeCell ref="K64:O72"/>
    <mergeCell ref="E71:E73"/>
    <mergeCell ref="M60:M62"/>
    <mergeCell ref="M91:M95"/>
    <mergeCell ref="K89:O89"/>
    <mergeCell ref="B78:O78"/>
    <mergeCell ref="B71:B73"/>
    <mergeCell ref="D102:D107"/>
    <mergeCell ref="C102:C107"/>
    <mergeCell ref="D96:F96"/>
    <mergeCell ref="A102:A107"/>
    <mergeCell ref="F81:F88"/>
    <mergeCell ref="C76:G76"/>
    <mergeCell ref="B74:B75"/>
    <mergeCell ref="B102:B107"/>
    <mergeCell ref="E102:E107"/>
    <mergeCell ref="A64:A67"/>
    <mergeCell ref="A58:A59"/>
    <mergeCell ref="B58:B59"/>
    <mergeCell ref="C58:C59"/>
    <mergeCell ref="D58:D59"/>
    <mergeCell ref="D74:D75"/>
    <mergeCell ref="A68:A70"/>
    <mergeCell ref="A74:A75"/>
    <mergeCell ref="B68:B70"/>
    <mergeCell ref="A71:A73"/>
    <mergeCell ref="N127:N128"/>
    <mergeCell ref="E74:E75"/>
    <mergeCell ref="F74:F75"/>
    <mergeCell ref="L81:L82"/>
    <mergeCell ref="K81:K82"/>
    <mergeCell ref="B77:G77"/>
    <mergeCell ref="C81:C86"/>
    <mergeCell ref="B81:B86"/>
    <mergeCell ref="F119:F121"/>
    <mergeCell ref="C124:C125"/>
    <mergeCell ref="D136:D138"/>
    <mergeCell ref="E136:E138"/>
    <mergeCell ref="F136:F138"/>
    <mergeCell ref="L136:L137"/>
    <mergeCell ref="C122:G122"/>
    <mergeCell ref="K122:O122"/>
    <mergeCell ref="F133:F135"/>
    <mergeCell ref="K135:O135"/>
    <mergeCell ref="K127:K128"/>
    <mergeCell ref="K125:O125"/>
    <mergeCell ref="B145:B149"/>
    <mergeCell ref="C145:C149"/>
    <mergeCell ref="D145:D149"/>
    <mergeCell ref="E145:E149"/>
    <mergeCell ref="F145:F149"/>
    <mergeCell ref="D119:D121"/>
    <mergeCell ref="E119:E121"/>
    <mergeCell ref="E139:E141"/>
    <mergeCell ref="C123:O123"/>
    <mergeCell ref="K144:M144"/>
    <mergeCell ref="C178:G178"/>
    <mergeCell ref="K178:O178"/>
    <mergeCell ref="B179:G179"/>
    <mergeCell ref="K179:O179"/>
    <mergeCell ref="A180:G180"/>
    <mergeCell ref="K180:O180"/>
    <mergeCell ref="O167:O169"/>
    <mergeCell ref="A162:A166"/>
    <mergeCell ref="B162:B166"/>
    <mergeCell ref="A171:A173"/>
    <mergeCell ref="B171:B173"/>
    <mergeCell ref="C171:C173"/>
    <mergeCell ref="D171:D173"/>
    <mergeCell ref="E171:E173"/>
    <mergeCell ref="F171:F173"/>
    <mergeCell ref="A167:A170"/>
    <mergeCell ref="B167:B170"/>
    <mergeCell ref="C167:C170"/>
    <mergeCell ref="D167:D170"/>
    <mergeCell ref="E167:E170"/>
    <mergeCell ref="F167:F169"/>
    <mergeCell ref="C162:C166"/>
    <mergeCell ref="D162:D166"/>
    <mergeCell ref="E162:E166"/>
    <mergeCell ref="F162:F166"/>
    <mergeCell ref="K161:O161"/>
    <mergeCell ref="O162:O165"/>
    <mergeCell ref="K164:K165"/>
    <mergeCell ref="L164:L165"/>
    <mergeCell ref="A157:A161"/>
    <mergeCell ref="B157:B161"/>
    <mergeCell ref="C157:C161"/>
    <mergeCell ref="D157:D161"/>
    <mergeCell ref="E157:E161"/>
    <mergeCell ref="F157:F161"/>
    <mergeCell ref="A153:A156"/>
    <mergeCell ref="B153:B156"/>
    <mergeCell ref="C153:C156"/>
    <mergeCell ref="D153:D156"/>
    <mergeCell ref="K156:O156"/>
    <mergeCell ref="A150:A152"/>
    <mergeCell ref="B150:B152"/>
    <mergeCell ref="C150:C152"/>
    <mergeCell ref="D150:D152"/>
    <mergeCell ref="E150:E152"/>
    <mergeCell ref="M150:M151"/>
    <mergeCell ref="O150:O151"/>
    <mergeCell ref="G145:G146"/>
    <mergeCell ref="A142:A144"/>
    <mergeCell ref="B142:B144"/>
    <mergeCell ref="C142:C144"/>
    <mergeCell ref="E142:E144"/>
    <mergeCell ref="F142:F144"/>
    <mergeCell ref="N145:N147"/>
    <mergeCell ref="K150:K151"/>
    <mergeCell ref="D124:D125"/>
    <mergeCell ref="A136:A138"/>
    <mergeCell ref="B136:B138"/>
    <mergeCell ref="F150:F152"/>
    <mergeCell ref="A139:A141"/>
    <mergeCell ref="B139:B141"/>
    <mergeCell ref="F139:F141"/>
    <mergeCell ref="C136:C138"/>
    <mergeCell ref="A145:A148"/>
    <mergeCell ref="E130:E132"/>
    <mergeCell ref="F130:F132"/>
    <mergeCell ref="A124:A125"/>
    <mergeCell ref="A133:A135"/>
    <mergeCell ref="B133:B135"/>
    <mergeCell ref="C133:C135"/>
    <mergeCell ref="D133:D135"/>
    <mergeCell ref="E133:E135"/>
    <mergeCell ref="C126:C129"/>
    <mergeCell ref="E126:E129"/>
    <mergeCell ref="E124:E125"/>
    <mergeCell ref="C118:O118"/>
    <mergeCell ref="O145:O147"/>
    <mergeCell ref="K142:K143"/>
    <mergeCell ref="L142:L143"/>
    <mergeCell ref="M142:M143"/>
    <mergeCell ref="O142:O143"/>
    <mergeCell ref="F126:F129"/>
    <mergeCell ref="C139:C141"/>
    <mergeCell ref="D139:D141"/>
    <mergeCell ref="G130:G131"/>
    <mergeCell ref="P142:R142"/>
    <mergeCell ref="G142:G143"/>
    <mergeCell ref="H142:H143"/>
    <mergeCell ref="I142:I143"/>
    <mergeCell ref="J142:J143"/>
    <mergeCell ref="K130:K131"/>
    <mergeCell ref="L130:L131"/>
    <mergeCell ref="M130:M131"/>
    <mergeCell ref="K132:O132"/>
    <mergeCell ref="L139:L140"/>
    <mergeCell ref="F124:F125"/>
    <mergeCell ref="A108:A110"/>
    <mergeCell ref="B108:B110"/>
    <mergeCell ref="C108:C110"/>
    <mergeCell ref="D108:D110"/>
    <mergeCell ref="E108:E110"/>
    <mergeCell ref="C115:G115"/>
    <mergeCell ref="B116:G116"/>
    <mergeCell ref="B119:B121"/>
    <mergeCell ref="B124:B125"/>
    <mergeCell ref="E112:F112"/>
    <mergeCell ref="O108:O110"/>
    <mergeCell ref="A113:A114"/>
    <mergeCell ref="K98:O98"/>
    <mergeCell ref="O105:O107"/>
    <mergeCell ref="K105:K107"/>
    <mergeCell ref="L105:L107"/>
    <mergeCell ref="C113:C114"/>
    <mergeCell ref="B113:B114"/>
    <mergeCell ref="F102:F107"/>
    <mergeCell ref="F26:F27"/>
    <mergeCell ref="J32:J33"/>
    <mergeCell ref="D60:D63"/>
    <mergeCell ref="M102:M104"/>
    <mergeCell ref="F71:F73"/>
    <mergeCell ref="D71:D73"/>
    <mergeCell ref="E58:E59"/>
    <mergeCell ref="K76:O76"/>
    <mergeCell ref="K91:K95"/>
    <mergeCell ref="L91:L95"/>
    <mergeCell ref="K75:O75"/>
    <mergeCell ref="C60:C63"/>
    <mergeCell ref="C71:C73"/>
    <mergeCell ref="F32:F52"/>
    <mergeCell ref="F64:F67"/>
    <mergeCell ref="O32:O34"/>
    <mergeCell ref="E64:E67"/>
    <mergeCell ref="F60:F63"/>
    <mergeCell ref="G36:G44"/>
    <mergeCell ref="H36:H44"/>
    <mergeCell ref="C74:C75"/>
    <mergeCell ref="F24:F25"/>
    <mergeCell ref="D26:D27"/>
    <mergeCell ref="K19:O19"/>
    <mergeCell ref="C16:C19"/>
    <mergeCell ref="D16:D19"/>
    <mergeCell ref="F53:F57"/>
    <mergeCell ref="O50:O51"/>
    <mergeCell ref="G32:G33"/>
    <mergeCell ref="G16:G17"/>
    <mergeCell ref="E32:E52"/>
    <mergeCell ref="D24:D25"/>
    <mergeCell ref="C26:C27"/>
    <mergeCell ref="E26:E27"/>
    <mergeCell ref="B24:B25"/>
    <mergeCell ref="E24:E25"/>
    <mergeCell ref="H9:J9"/>
    <mergeCell ref="A12:O12"/>
    <mergeCell ref="K10:K11"/>
    <mergeCell ref="L10:L11"/>
    <mergeCell ref="A16:A19"/>
    <mergeCell ref="F9:F11"/>
    <mergeCell ref="K9:M9"/>
    <mergeCell ref="O9:O11"/>
    <mergeCell ref="H10:H11"/>
    <mergeCell ref="G9:G11"/>
    <mergeCell ref="I16:I17"/>
    <mergeCell ref="A7:O8"/>
    <mergeCell ref="A9:A11"/>
    <mergeCell ref="B9:B11"/>
    <mergeCell ref="C9:C11"/>
    <mergeCell ref="D9:D11"/>
    <mergeCell ref="H16:H17"/>
    <mergeCell ref="E9:E11"/>
    <mergeCell ref="B16:B19"/>
    <mergeCell ref="I10:I11"/>
    <mergeCell ref="J10:J11"/>
    <mergeCell ref="C15:O15"/>
    <mergeCell ref="F22:F23"/>
    <mergeCell ref="A24:A25"/>
    <mergeCell ref="E22:E23"/>
    <mergeCell ref="A13:O13"/>
    <mergeCell ref="B14:O14"/>
    <mergeCell ref="C21:O21"/>
    <mergeCell ref="C20:G20"/>
    <mergeCell ref="K25:O25"/>
    <mergeCell ref="A22:A23"/>
    <mergeCell ref="C24:C25"/>
    <mergeCell ref="E16:E19"/>
    <mergeCell ref="O16:O18"/>
    <mergeCell ref="J16:J17"/>
    <mergeCell ref="F16:F19"/>
    <mergeCell ref="B22:B23"/>
    <mergeCell ref="C22:C23"/>
    <mergeCell ref="K20:O20"/>
    <mergeCell ref="A56:A57"/>
    <mergeCell ref="B56:B57"/>
    <mergeCell ref="C56:C57"/>
    <mergeCell ref="A26:A27"/>
    <mergeCell ref="B26:B27"/>
    <mergeCell ref="D22:D23"/>
    <mergeCell ref="A32:A52"/>
    <mergeCell ref="B32:B52"/>
    <mergeCell ref="C32:C52"/>
    <mergeCell ref="D32:D52"/>
    <mergeCell ref="A60:A63"/>
    <mergeCell ref="B60:B63"/>
    <mergeCell ref="C31:O31"/>
    <mergeCell ref="H32:H33"/>
    <mergeCell ref="I32:I33"/>
    <mergeCell ref="K27:O27"/>
    <mergeCell ref="B30:O30"/>
    <mergeCell ref="C28:G28"/>
    <mergeCell ref="F58:F59"/>
    <mergeCell ref="K28:O28"/>
    <mergeCell ref="C68:C70"/>
    <mergeCell ref="D68:D70"/>
    <mergeCell ref="E68:E70"/>
    <mergeCell ref="F68:F70"/>
    <mergeCell ref="B64:B67"/>
    <mergeCell ref="B29:G29"/>
    <mergeCell ref="D56:D57"/>
    <mergeCell ref="E56:E57"/>
    <mergeCell ref="C64:C67"/>
    <mergeCell ref="D64:D67"/>
    <mergeCell ref="A126:A129"/>
    <mergeCell ref="B126:B129"/>
    <mergeCell ref="K129:O129"/>
    <mergeCell ref="O130:O131"/>
    <mergeCell ref="K115:O115"/>
    <mergeCell ref="E90:M90"/>
    <mergeCell ref="K96:O96"/>
    <mergeCell ref="K97:O97"/>
    <mergeCell ref="D113:D114"/>
    <mergeCell ref="B99:O99"/>
    <mergeCell ref="D89:F89"/>
    <mergeCell ref="D80:O80"/>
    <mergeCell ref="M81:M82"/>
    <mergeCell ref="O81:O82"/>
    <mergeCell ref="O133:O134"/>
    <mergeCell ref="E113:E114"/>
    <mergeCell ref="F108:F110"/>
    <mergeCell ref="K112:O112"/>
    <mergeCell ref="K114:O114"/>
    <mergeCell ref="B98:G98"/>
    <mergeCell ref="F91:F95"/>
    <mergeCell ref="A119:A121"/>
    <mergeCell ref="C119:C121"/>
    <mergeCell ref="B117:O117"/>
    <mergeCell ref="C97:G97"/>
    <mergeCell ref="K102:K103"/>
    <mergeCell ref="O102:O104"/>
    <mergeCell ref="O91:O95"/>
    <mergeCell ref="F113:F114"/>
    <mergeCell ref="K116:O116"/>
    <mergeCell ref="E176:E177"/>
    <mergeCell ref="A174:A175"/>
    <mergeCell ref="B174:B175"/>
    <mergeCell ref="C174:C175"/>
    <mergeCell ref="D174:D175"/>
    <mergeCell ref="H130:H131"/>
    <mergeCell ref="A130:A132"/>
    <mergeCell ref="B130:B132"/>
    <mergeCell ref="C130:C132"/>
    <mergeCell ref="D130:D132"/>
    <mergeCell ref="O139:O140"/>
    <mergeCell ref="O136:O137"/>
    <mergeCell ref="E81:E86"/>
    <mergeCell ref="D81:D86"/>
    <mergeCell ref="E174:E175"/>
    <mergeCell ref="F174:F175"/>
    <mergeCell ref="M139:M140"/>
    <mergeCell ref="O126:O128"/>
    <mergeCell ref="O159:O160"/>
    <mergeCell ref="E153:E156"/>
    <mergeCell ref="K139:K140"/>
    <mergeCell ref="M136:M137"/>
    <mergeCell ref="I130:I131"/>
    <mergeCell ref="J130:J131"/>
    <mergeCell ref="M185:N185"/>
    <mergeCell ref="A81:A86"/>
    <mergeCell ref="A176:A177"/>
    <mergeCell ref="B176:B177"/>
    <mergeCell ref="C176:C177"/>
    <mergeCell ref="D176:D177"/>
    <mergeCell ref="M186:N186"/>
    <mergeCell ref="M184:N184"/>
    <mergeCell ref="M183:N183"/>
    <mergeCell ref="N139:N140"/>
    <mergeCell ref="F153:F156"/>
    <mergeCell ref="F176:F177"/>
    <mergeCell ref="M164:M165"/>
    <mergeCell ref="I145:I146"/>
    <mergeCell ref="J145:J146"/>
    <mergeCell ref="N150:N151"/>
  </mergeCells>
  <printOptions/>
  <pageMargins left="0.11811023622047245" right="0.11811023622047245" top="0.35433070866141736" bottom="0.35433070866141736"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 Macienė</dc:creator>
  <cp:keywords/>
  <dc:description/>
  <cp:lastModifiedBy>Rasa Macienė</cp:lastModifiedBy>
  <cp:lastPrinted>2019-04-24T11:47:05Z</cp:lastPrinted>
  <dcterms:created xsi:type="dcterms:W3CDTF">2016-01-20T07:22:53Z</dcterms:created>
  <dcterms:modified xsi:type="dcterms:W3CDTF">2019-05-07T12:01:46Z</dcterms:modified>
  <cp:category/>
  <cp:version/>
  <cp:contentType/>
  <cp:contentStatus/>
</cp:coreProperties>
</file>